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ebojsha\Desktop\"/>
    </mc:Choice>
  </mc:AlternateContent>
  <bookViews>
    <workbookView xWindow="0" yWindow="0" windowWidth="23040" windowHeight="9972" firstSheet="1" activeTab="1"/>
  </bookViews>
  <sheets>
    <sheet name="Query" sheetId="2" state="hidden" r:id="rId1"/>
    <sheet name="Пријављене теме" sheetId="5" r:id="rId2"/>
  </sheets>
  <calcPr calcId="152511"/>
</workbook>
</file>

<file path=xl/calcChain.xml><?xml version="1.0" encoding="utf-8"?>
<calcChain xmlns="http://schemas.openxmlformats.org/spreadsheetml/2006/main">
  <c r="C168" i="2" l="1"/>
  <c r="C164" i="2"/>
  <c r="J167" i="2"/>
  <c r="J163" i="2"/>
  <c r="A167" i="2"/>
  <c r="A163" i="2"/>
  <c r="P166" i="2"/>
  <c r="P162" i="2"/>
  <c r="O166" i="2"/>
  <c r="O162" i="2"/>
  <c r="N166" i="2"/>
  <c r="N162" i="2"/>
  <c r="M166" i="2"/>
  <c r="M162" i="2"/>
  <c r="M159" i="2"/>
  <c r="M155" i="2"/>
  <c r="M151" i="2"/>
  <c r="M147" i="2"/>
  <c r="M143" i="2"/>
  <c r="M139" i="2"/>
  <c r="M135" i="2"/>
  <c r="M131" i="2"/>
  <c r="M127" i="2"/>
  <c r="M123" i="2"/>
  <c r="M119" i="2"/>
  <c r="M115" i="2"/>
  <c r="M111" i="2"/>
  <c r="M107" i="2"/>
  <c r="L159" i="2"/>
  <c r="L155" i="2"/>
  <c r="L151" i="2"/>
  <c r="L147" i="2"/>
  <c r="L143" i="2"/>
  <c r="L139" i="2"/>
  <c r="L135" i="2"/>
  <c r="L131" i="2"/>
  <c r="L127" i="2"/>
  <c r="L123" i="2"/>
  <c r="L119" i="2"/>
  <c r="L115" i="2"/>
  <c r="C160" i="2"/>
  <c r="C156" i="2"/>
  <c r="C152" i="2"/>
  <c r="C148" i="2"/>
  <c r="C144" i="2"/>
  <c r="C140" i="2"/>
  <c r="C136" i="2"/>
  <c r="C132" i="2"/>
  <c r="C128" i="2"/>
  <c r="C124" i="2"/>
  <c r="C120" i="2"/>
  <c r="C116" i="2"/>
  <c r="C112" i="2"/>
  <c r="C108" i="2"/>
  <c r="J159" i="2"/>
  <c r="J155" i="2"/>
  <c r="J151" i="2"/>
  <c r="J147" i="2"/>
  <c r="J143" i="2"/>
  <c r="J139" i="2"/>
  <c r="J135" i="2"/>
  <c r="J131" i="2"/>
  <c r="J127" i="2"/>
  <c r="J123" i="2"/>
  <c r="J119" i="2"/>
  <c r="J115" i="2"/>
  <c r="L167" i="2"/>
  <c r="A158" i="2"/>
  <c r="A154" i="2"/>
  <c r="A150" i="2"/>
  <c r="A146" i="2"/>
  <c r="A142" i="2"/>
  <c r="A138" i="2"/>
  <c r="A134" i="2"/>
  <c r="A130" i="2"/>
  <c r="A126" i="2"/>
  <c r="A122" i="2"/>
  <c r="A118" i="2"/>
  <c r="A114" i="2"/>
  <c r="A110" i="2"/>
  <c r="A106" i="2"/>
  <c r="H158" i="2"/>
  <c r="H154" i="2"/>
  <c r="H150" i="2"/>
  <c r="H146" i="2"/>
  <c r="H142" i="2"/>
  <c r="H138" i="2"/>
  <c r="H134" i="2"/>
  <c r="H130" i="2"/>
  <c r="H126" i="2"/>
  <c r="H122" i="2"/>
  <c r="H118" i="2"/>
  <c r="H114" i="2"/>
  <c r="H110" i="2"/>
  <c r="H106" i="2"/>
  <c r="O158" i="2"/>
  <c r="O154" i="2"/>
  <c r="O150" i="2"/>
  <c r="O146" i="2"/>
  <c r="O142" i="2"/>
  <c r="O138" i="2"/>
  <c r="O134" i="2"/>
  <c r="O130" i="2"/>
  <c r="O126" i="2"/>
  <c r="O122" i="2"/>
  <c r="O118" i="2"/>
  <c r="O114" i="2"/>
  <c r="O110" i="2"/>
  <c r="O106" i="2"/>
  <c r="F134" i="2"/>
  <c r="F109" i="2"/>
  <c r="F103" i="2"/>
  <c r="F99" i="2"/>
  <c r="F95" i="2"/>
  <c r="F91" i="2"/>
  <c r="F87" i="2"/>
  <c r="F83" i="2"/>
  <c r="F79" i="2"/>
  <c r="F75" i="2"/>
  <c r="F71" i="2"/>
  <c r="F67" i="2"/>
  <c r="F63" i="2"/>
  <c r="K167" i="2"/>
  <c r="K163" i="2"/>
  <c r="B167" i="2"/>
  <c r="B163" i="2"/>
  <c r="I166" i="2"/>
  <c r="I162" i="2"/>
  <c r="H166" i="2"/>
  <c r="H162" i="2"/>
  <c r="G166" i="2"/>
  <c r="G162" i="2"/>
  <c r="F166" i="2"/>
  <c r="F162" i="2"/>
  <c r="E166" i="2"/>
  <c r="E162" i="2"/>
  <c r="E159" i="2"/>
  <c r="E155" i="2"/>
  <c r="E151" i="2"/>
  <c r="E147" i="2"/>
  <c r="E143" i="2"/>
  <c r="E139" i="2"/>
  <c r="E135" i="2"/>
  <c r="E131" i="2"/>
  <c r="E127" i="2"/>
  <c r="E123" i="2"/>
  <c r="E119" i="2"/>
  <c r="E115" i="2"/>
  <c r="E111" i="2"/>
  <c r="E107" i="2"/>
  <c r="D159" i="2"/>
  <c r="D155" i="2"/>
  <c r="D151" i="2"/>
  <c r="D147" i="2"/>
  <c r="D143" i="2"/>
  <c r="D139" i="2"/>
  <c r="D135" i="2"/>
  <c r="D131" i="2"/>
  <c r="D127" i="2"/>
  <c r="D123" i="2"/>
  <c r="D119" i="2"/>
  <c r="D115" i="2"/>
  <c r="K159" i="2"/>
  <c r="K155" i="2"/>
  <c r="K151" i="2"/>
  <c r="K147" i="2"/>
  <c r="K143" i="2"/>
  <c r="K139" i="2"/>
  <c r="K135" i="2"/>
  <c r="K131" i="2"/>
  <c r="K127" i="2"/>
  <c r="K123" i="2"/>
  <c r="K119" i="2"/>
  <c r="K115" i="2"/>
  <c r="K111" i="2"/>
  <c r="K107" i="2"/>
  <c r="B159" i="2"/>
  <c r="B155" i="2"/>
  <c r="B151" i="2"/>
  <c r="B147" i="2"/>
  <c r="B143" i="2"/>
  <c r="B139" i="2"/>
  <c r="B135" i="2"/>
  <c r="B131" i="2"/>
  <c r="B127" i="2"/>
  <c r="B123" i="2"/>
  <c r="B119" i="2"/>
  <c r="B115" i="2"/>
  <c r="L163" i="2"/>
  <c r="I157" i="2"/>
  <c r="I153" i="2"/>
  <c r="I149" i="2"/>
  <c r="I145" i="2"/>
  <c r="I141" i="2"/>
  <c r="I137" i="2"/>
  <c r="I133" i="2"/>
  <c r="I129" i="2"/>
  <c r="I125" i="2"/>
  <c r="I121" i="2"/>
  <c r="I117" i="2"/>
  <c r="I113" i="2"/>
  <c r="I109" i="2"/>
  <c r="D167" i="2"/>
  <c r="P157" i="2"/>
  <c r="P153" i="2"/>
  <c r="P149" i="2"/>
  <c r="P145" i="2"/>
  <c r="P141" i="2"/>
  <c r="P137" i="2"/>
  <c r="P133" i="2"/>
  <c r="P129" i="2"/>
  <c r="P125" i="2"/>
  <c r="P121" i="2"/>
  <c r="P117" i="2"/>
  <c r="P113" i="2"/>
  <c r="P109" i="2"/>
  <c r="P105" i="2"/>
  <c r="G158" i="2"/>
  <c r="G154" i="2"/>
  <c r="G150" i="2"/>
  <c r="G146" i="2"/>
  <c r="G142" i="2"/>
  <c r="G138" i="2"/>
  <c r="G134" i="2"/>
  <c r="G130" i="2"/>
  <c r="G126" i="2"/>
  <c r="G122" i="2"/>
  <c r="G118" i="2"/>
  <c r="G114" i="2"/>
  <c r="G110" i="2"/>
  <c r="C167" i="2"/>
  <c r="C163" i="2"/>
  <c r="J166" i="2"/>
  <c r="J162" i="2"/>
  <c r="A166" i="2"/>
  <c r="A162" i="2"/>
  <c r="P165" i="2"/>
  <c r="P161" i="2"/>
  <c r="O165" i="2"/>
  <c r="O161" i="2"/>
  <c r="N165" i="2"/>
  <c r="N161" i="2"/>
  <c r="M165" i="2"/>
  <c r="M161" i="2"/>
  <c r="M158" i="2"/>
  <c r="M154" i="2"/>
  <c r="M150" i="2"/>
  <c r="M146" i="2"/>
  <c r="M142" i="2"/>
  <c r="M138" i="2"/>
  <c r="M134" i="2"/>
  <c r="M130" i="2"/>
  <c r="M126" i="2"/>
  <c r="M122" i="2"/>
  <c r="M118" i="2"/>
  <c r="M114" i="2"/>
  <c r="M110" i="2"/>
  <c r="M106" i="2"/>
  <c r="L158" i="2"/>
  <c r="L154" i="2"/>
  <c r="L150" i="2"/>
  <c r="L146" i="2"/>
  <c r="L142" i="2"/>
  <c r="L138" i="2"/>
  <c r="L134" i="2"/>
  <c r="L130" i="2"/>
  <c r="L126" i="2"/>
  <c r="L122" i="2"/>
  <c r="L118" i="2"/>
  <c r="L114" i="2"/>
  <c r="C159" i="2"/>
  <c r="C155" i="2"/>
  <c r="C151" i="2"/>
  <c r="C147" i="2"/>
  <c r="C143" i="2"/>
  <c r="C139" i="2"/>
  <c r="C135" i="2"/>
  <c r="C131" i="2"/>
  <c r="C127" i="2"/>
  <c r="C123" i="2"/>
  <c r="C119" i="2"/>
  <c r="C115" i="2"/>
  <c r="C111" i="2"/>
  <c r="C107" i="2"/>
  <c r="J158" i="2"/>
  <c r="J154" i="2"/>
  <c r="J150" i="2"/>
  <c r="J146" i="2"/>
  <c r="J142" i="2"/>
  <c r="J138" i="2"/>
  <c r="J134" i="2"/>
  <c r="J130" i="2"/>
  <c r="J126" i="2"/>
  <c r="J122" i="2"/>
  <c r="J118" i="2"/>
  <c r="J114" i="2"/>
  <c r="A161" i="2"/>
  <c r="A157" i="2"/>
  <c r="A153" i="2"/>
  <c r="A149" i="2"/>
  <c r="A145" i="2"/>
  <c r="A141" i="2"/>
  <c r="A137" i="2"/>
  <c r="A133" i="2"/>
  <c r="A129" i="2"/>
  <c r="A125" i="2"/>
  <c r="A121" i="2"/>
  <c r="A117" i="2"/>
  <c r="A113" i="2"/>
  <c r="A109" i="2"/>
  <c r="D163" i="2"/>
  <c r="H157" i="2"/>
  <c r="H153" i="2"/>
  <c r="H149" i="2"/>
  <c r="H145" i="2"/>
  <c r="H141" i="2"/>
  <c r="H137" i="2"/>
  <c r="H133" i="2"/>
  <c r="H129" i="2"/>
  <c r="H125" i="2"/>
  <c r="H121" i="2"/>
  <c r="H117" i="2"/>
  <c r="H113" i="2"/>
  <c r="H109" i="2"/>
  <c r="L166" i="2"/>
  <c r="O157" i="2"/>
  <c r="O153" i="2"/>
  <c r="O149" i="2"/>
  <c r="O145" i="2"/>
  <c r="O141" i="2"/>
  <c r="O137" i="2"/>
  <c r="O133" i="2"/>
  <c r="O129" i="2"/>
  <c r="O125" i="2"/>
  <c r="O121" i="2"/>
  <c r="O117" i="2"/>
  <c r="O113" i="2"/>
  <c r="O109" i="2"/>
  <c r="F158" i="2"/>
  <c r="F126" i="2"/>
  <c r="L106" i="2"/>
  <c r="F102" i="2"/>
  <c r="F98" i="2"/>
  <c r="F94" i="2"/>
  <c r="F90" i="2"/>
  <c r="F86" i="2"/>
  <c r="F82" i="2"/>
  <c r="F78" i="2"/>
  <c r="F74" i="2"/>
  <c r="F70" i="2"/>
  <c r="F66" i="2"/>
  <c r="F62" i="2"/>
  <c r="F58" i="2"/>
  <c r="F54" i="2"/>
  <c r="F50" i="2"/>
  <c r="N157" i="2"/>
  <c r="N125" i="2"/>
  <c r="K166" i="2"/>
  <c r="K162" i="2"/>
  <c r="B166" i="2"/>
  <c r="B162" i="2"/>
  <c r="I165" i="2"/>
  <c r="I161" i="2"/>
  <c r="H165" i="2"/>
  <c r="H161" i="2"/>
  <c r="G165" i="2"/>
  <c r="G161" i="2"/>
  <c r="F165" i="2"/>
  <c r="F161" i="2"/>
  <c r="E165" i="2"/>
  <c r="E161" i="2"/>
  <c r="E158" i="2"/>
  <c r="E154" i="2"/>
  <c r="E150" i="2"/>
  <c r="E146" i="2"/>
  <c r="E142" i="2"/>
  <c r="E138" i="2"/>
  <c r="E134" i="2"/>
  <c r="E130" i="2"/>
  <c r="E126" i="2"/>
  <c r="E122" i="2"/>
  <c r="E118" i="2"/>
  <c r="E114" i="2"/>
  <c r="E110" i="2"/>
  <c r="E106" i="2"/>
  <c r="D158" i="2"/>
  <c r="D154" i="2"/>
  <c r="D150" i="2"/>
  <c r="D146" i="2"/>
  <c r="D142" i="2"/>
  <c r="D138" i="2"/>
  <c r="D134" i="2"/>
  <c r="D130" i="2"/>
  <c r="D126" i="2"/>
  <c r="D122" i="2"/>
  <c r="D118" i="2"/>
  <c r="D114" i="2"/>
  <c r="K158" i="2"/>
  <c r="K154" i="2"/>
  <c r="K150" i="2"/>
  <c r="K146" i="2"/>
  <c r="K142" i="2"/>
  <c r="K138" i="2"/>
  <c r="K134" i="2"/>
  <c r="K130" i="2"/>
  <c r="K126" i="2"/>
  <c r="K122" i="2"/>
  <c r="K118" i="2"/>
  <c r="K114" i="2"/>
  <c r="K110" i="2"/>
  <c r="D168" i="2"/>
  <c r="B158" i="2"/>
  <c r="B154" i="2"/>
  <c r="B150" i="2"/>
  <c r="B146" i="2"/>
  <c r="B142" i="2"/>
  <c r="B138" i="2"/>
  <c r="B134" i="2"/>
  <c r="B130" i="2"/>
  <c r="B126" i="2"/>
  <c r="B122" i="2"/>
  <c r="B118" i="2"/>
  <c r="B114" i="2"/>
  <c r="I160" i="2"/>
  <c r="I156" i="2"/>
  <c r="I152" i="2"/>
  <c r="I148" i="2"/>
  <c r="I144" i="2"/>
  <c r="I140" i="2"/>
  <c r="I136" i="2"/>
  <c r="I132" i="2"/>
  <c r="I128" i="2"/>
  <c r="I124" i="2"/>
  <c r="I120" i="2"/>
  <c r="I116" i="2"/>
  <c r="I112" i="2"/>
  <c r="I108" i="2"/>
  <c r="P160" i="2"/>
  <c r="P156" i="2"/>
  <c r="P152" i="2"/>
  <c r="P148" i="2"/>
  <c r="P144" i="2"/>
  <c r="P140" i="2"/>
  <c r="P136" i="2"/>
  <c r="P132" i="2"/>
  <c r="P128" i="2"/>
  <c r="P124" i="2"/>
  <c r="P120" i="2"/>
  <c r="P116" i="2"/>
  <c r="P112" i="2"/>
  <c r="P108" i="2"/>
  <c r="L162" i="2"/>
  <c r="G157" i="2"/>
  <c r="G153" i="2"/>
  <c r="G149" i="2"/>
  <c r="G145" i="2"/>
  <c r="G141" i="2"/>
  <c r="G137" i="2"/>
  <c r="G133" i="2"/>
  <c r="G129" i="2"/>
  <c r="G125" i="2"/>
  <c r="G121" i="2"/>
  <c r="G117" i="2"/>
  <c r="G113" i="2"/>
  <c r="G109" i="2"/>
  <c r="F154" i="2"/>
  <c r="F122" i="2"/>
  <c r="N105" i="2"/>
  <c r="N101" i="2"/>
  <c r="N97" i="2"/>
  <c r="N93" i="2"/>
  <c r="N89" i="2"/>
  <c r="N85" i="2"/>
  <c r="N81" i="2"/>
  <c r="N77" i="2"/>
  <c r="N73" i="2"/>
  <c r="N69" i="2"/>
  <c r="N65" i="2"/>
  <c r="N61" i="2"/>
  <c r="N57" i="2"/>
  <c r="N53" i="2"/>
  <c r="N49" i="2"/>
  <c r="N153" i="2"/>
  <c r="N121" i="2"/>
  <c r="C166" i="2"/>
  <c r="C162" i="2"/>
  <c r="J165" i="2"/>
  <c r="J161" i="2"/>
  <c r="A165" i="2"/>
  <c r="P168" i="2"/>
  <c r="P164" i="2"/>
  <c r="O168" i="2"/>
  <c r="O164" i="2"/>
  <c r="N168" i="2"/>
  <c r="N164" i="2"/>
  <c r="M168" i="2"/>
  <c r="M164" i="2"/>
  <c r="L165" i="2"/>
  <c r="M157" i="2"/>
  <c r="M153" i="2"/>
  <c r="M149" i="2"/>
  <c r="M145" i="2"/>
  <c r="M141" i="2"/>
  <c r="M137" i="2"/>
  <c r="M133" i="2"/>
  <c r="M129" i="2"/>
  <c r="M125" i="2"/>
  <c r="M121" i="2"/>
  <c r="M117" i="2"/>
  <c r="M113" i="2"/>
  <c r="M109" i="2"/>
  <c r="D165" i="2"/>
  <c r="L157" i="2"/>
  <c r="L153" i="2"/>
  <c r="L149" i="2"/>
  <c r="L145" i="2"/>
  <c r="L141" i="2"/>
  <c r="L137" i="2"/>
  <c r="L133" i="2"/>
  <c r="L129" i="2"/>
  <c r="L125" i="2"/>
  <c r="L121" i="2"/>
  <c r="L117" i="2"/>
  <c r="L168" i="2"/>
  <c r="C158" i="2"/>
  <c r="C154" i="2"/>
  <c r="C150" i="2"/>
  <c r="C146" i="2"/>
  <c r="C142" i="2"/>
  <c r="C138" i="2"/>
  <c r="C134" i="2"/>
  <c r="C130" i="2"/>
  <c r="C126" i="2"/>
  <c r="C122" i="2"/>
  <c r="C118" i="2"/>
  <c r="C114" i="2"/>
  <c r="C110" i="2"/>
  <c r="D164" i="2"/>
  <c r="J157" i="2"/>
  <c r="J153" i="2"/>
  <c r="J149" i="2"/>
  <c r="J145" i="2"/>
  <c r="J141" i="2"/>
  <c r="J137" i="2"/>
  <c r="J133" i="2"/>
  <c r="J129" i="2"/>
  <c r="J125" i="2"/>
  <c r="J121" i="2"/>
  <c r="J117" i="2"/>
  <c r="J113" i="2"/>
  <c r="A160" i="2"/>
  <c r="A156" i="2"/>
  <c r="A152" i="2"/>
  <c r="A148" i="2"/>
  <c r="A144" i="2"/>
  <c r="A140" i="2"/>
  <c r="A136" i="2"/>
  <c r="A132" i="2"/>
  <c r="A128" i="2"/>
  <c r="A124" i="2"/>
  <c r="A120" i="2"/>
  <c r="A116" i="2"/>
  <c r="A112" i="2"/>
  <c r="A108" i="2"/>
  <c r="H160" i="2"/>
  <c r="H156" i="2"/>
  <c r="H152" i="2"/>
  <c r="H148" i="2"/>
  <c r="H144" i="2"/>
  <c r="H140" i="2"/>
  <c r="H136" i="2"/>
  <c r="H132" i="2"/>
  <c r="H128" i="2"/>
  <c r="H124" i="2"/>
  <c r="H120" i="2"/>
  <c r="H116" i="2"/>
  <c r="H112" i="2"/>
  <c r="H108" i="2"/>
  <c r="O160" i="2"/>
  <c r="O156" i="2"/>
  <c r="O152" i="2"/>
  <c r="O148" i="2"/>
  <c r="O144" i="2"/>
  <c r="O140" i="2"/>
  <c r="O136" i="2"/>
  <c r="O132" i="2"/>
  <c r="O128" i="2"/>
  <c r="O124" i="2"/>
  <c r="O120" i="2"/>
  <c r="O116" i="2"/>
  <c r="O112" i="2"/>
  <c r="O108" i="2"/>
  <c r="F150" i="2"/>
  <c r="F118" i="2"/>
  <c r="F105" i="2"/>
  <c r="F101" i="2"/>
  <c r="F97" i="2"/>
  <c r="F93" i="2"/>
  <c r="F89" i="2"/>
  <c r="F85" i="2"/>
  <c r="F81" i="2"/>
  <c r="F77" i="2"/>
  <c r="F73" i="2"/>
  <c r="F69" i="2"/>
  <c r="F65" i="2"/>
  <c r="F61" i="2"/>
  <c r="F57" i="2"/>
  <c r="F53" i="2"/>
  <c r="F49" i="2"/>
  <c r="N149" i="2"/>
  <c r="N117" i="2"/>
  <c r="K165" i="2"/>
  <c r="K161" i="2"/>
  <c r="B165" i="2"/>
  <c r="I168" i="2"/>
  <c r="I164" i="2"/>
  <c r="H168" i="2"/>
  <c r="H164" i="2"/>
  <c r="G168" i="2"/>
  <c r="G164" i="2"/>
  <c r="F168" i="2"/>
  <c r="F164" i="2"/>
  <c r="E168" i="2"/>
  <c r="E164" i="2"/>
  <c r="L161" i="2"/>
  <c r="E157" i="2"/>
  <c r="E153" i="2"/>
  <c r="E149" i="2"/>
  <c r="E145" i="2"/>
  <c r="E141" i="2"/>
  <c r="E137" i="2"/>
  <c r="E133" i="2"/>
  <c r="E129" i="2"/>
  <c r="E125" i="2"/>
  <c r="E121" i="2"/>
  <c r="E117" i="2"/>
  <c r="E113" i="2"/>
  <c r="E109" i="2"/>
  <c r="D161" i="2"/>
  <c r="D157" i="2"/>
  <c r="D153" i="2"/>
  <c r="D149" i="2"/>
  <c r="D145" i="2"/>
  <c r="D141" i="2"/>
  <c r="D137" i="2"/>
  <c r="D133" i="2"/>
  <c r="D129" i="2"/>
  <c r="D125" i="2"/>
  <c r="D121" i="2"/>
  <c r="D117" i="2"/>
  <c r="L164" i="2"/>
  <c r="K157" i="2"/>
  <c r="K153" i="2"/>
  <c r="K149" i="2"/>
  <c r="K145" i="2"/>
  <c r="K141" i="2"/>
  <c r="K137" i="2"/>
  <c r="K133" i="2"/>
  <c r="K129" i="2"/>
  <c r="K125" i="2"/>
  <c r="K121" i="2"/>
  <c r="K117" i="2"/>
  <c r="K113" i="2"/>
  <c r="K109" i="2"/>
  <c r="B161" i="2"/>
  <c r="B157" i="2"/>
  <c r="B153" i="2"/>
  <c r="B149" i="2"/>
  <c r="B145" i="2"/>
  <c r="B141" i="2"/>
  <c r="B137" i="2"/>
  <c r="B133" i="2"/>
  <c r="B129" i="2"/>
  <c r="B125" i="2"/>
  <c r="B121" i="2"/>
  <c r="B117" i="2"/>
  <c r="B113" i="2"/>
  <c r="I159" i="2"/>
  <c r="I155" i="2"/>
  <c r="I151" i="2"/>
  <c r="I147" i="2"/>
  <c r="I143" i="2"/>
  <c r="I139" i="2"/>
  <c r="I135" i="2"/>
  <c r="I131" i="2"/>
  <c r="I127" i="2"/>
  <c r="I123" i="2"/>
  <c r="I119" i="2"/>
  <c r="I115" i="2"/>
  <c r="I111" i="2"/>
  <c r="I107" i="2"/>
  <c r="P159" i="2"/>
  <c r="P155" i="2"/>
  <c r="P151" i="2"/>
  <c r="P147" i="2"/>
  <c r="P143" i="2"/>
  <c r="P139" i="2"/>
  <c r="P135" i="2"/>
  <c r="P131" i="2"/>
  <c r="P127" i="2"/>
  <c r="P123" i="2"/>
  <c r="P119" i="2"/>
  <c r="P115" i="2"/>
  <c r="P111" i="2"/>
  <c r="P107" i="2"/>
  <c r="G160" i="2"/>
  <c r="G156" i="2"/>
  <c r="G152" i="2"/>
  <c r="G148" i="2"/>
  <c r="G144" i="2"/>
  <c r="G140" i="2"/>
  <c r="G136" i="2"/>
  <c r="G132" i="2"/>
  <c r="G128" i="2"/>
  <c r="G124" i="2"/>
  <c r="G120" i="2"/>
  <c r="G116" i="2"/>
  <c r="G112" i="2"/>
  <c r="G108" i="2"/>
  <c r="F146" i="2"/>
  <c r="F114" i="2"/>
  <c r="N104" i="2"/>
  <c r="N100" i="2"/>
  <c r="N96" i="2"/>
  <c r="N92" i="2"/>
  <c r="N88" i="2"/>
  <c r="N84" i="2"/>
  <c r="N80" i="2"/>
  <c r="N76" i="2"/>
  <c r="N72" i="2"/>
  <c r="N68" i="2"/>
  <c r="N64" i="2"/>
  <c r="N60" i="2"/>
  <c r="N56" i="2"/>
  <c r="N52" i="2"/>
  <c r="N48" i="2"/>
  <c r="N145" i="2"/>
  <c r="N113" i="2"/>
  <c r="C165" i="2"/>
  <c r="J168" i="2"/>
  <c r="J164" i="2"/>
  <c r="A168" i="2"/>
  <c r="A164" i="2"/>
  <c r="P167" i="2"/>
  <c r="P163" i="2"/>
  <c r="O167" i="2"/>
  <c r="O163" i="2"/>
  <c r="N167" i="2"/>
  <c r="N163" i="2"/>
  <c r="M167" i="2"/>
  <c r="M163" i="2"/>
  <c r="M160" i="2"/>
  <c r="M156" i="2"/>
  <c r="M152" i="2"/>
  <c r="M148" i="2"/>
  <c r="M144" i="2"/>
  <c r="M140" i="2"/>
  <c r="M136" i="2"/>
  <c r="M132" i="2"/>
  <c r="M128" i="2"/>
  <c r="M124" i="2"/>
  <c r="M120" i="2"/>
  <c r="M116" i="2"/>
  <c r="M112" i="2"/>
  <c r="M108" i="2"/>
  <c r="L160" i="2"/>
  <c r="L156" i="2"/>
  <c r="L152" i="2"/>
  <c r="L148" i="2"/>
  <c r="L144" i="2"/>
  <c r="L140" i="2"/>
  <c r="L136" i="2"/>
  <c r="L132" i="2"/>
  <c r="L128" i="2"/>
  <c r="L124" i="2"/>
  <c r="L120" i="2"/>
  <c r="L116" i="2"/>
  <c r="C161" i="2"/>
  <c r="C157" i="2"/>
  <c r="C153" i="2"/>
  <c r="C149" i="2"/>
  <c r="C145" i="2"/>
  <c r="C141" i="2"/>
  <c r="C137" i="2"/>
  <c r="C133" i="2"/>
  <c r="C129" i="2"/>
  <c r="C125" i="2"/>
  <c r="C121" i="2"/>
  <c r="C117" i="2"/>
  <c r="C113" i="2"/>
  <c r="C109" i="2"/>
  <c r="J160" i="2"/>
  <c r="J156" i="2"/>
  <c r="J152" i="2"/>
  <c r="J148" i="2"/>
  <c r="J144" i="2"/>
  <c r="J140" i="2"/>
  <c r="J136" i="2"/>
  <c r="J132" i="2"/>
  <c r="J128" i="2"/>
  <c r="J124" i="2"/>
  <c r="J120" i="2"/>
  <c r="J116" i="2"/>
  <c r="J112" i="2"/>
  <c r="A159" i="2"/>
  <c r="A155" i="2"/>
  <c r="A151" i="2"/>
  <c r="A147" i="2"/>
  <c r="A143" i="2"/>
  <c r="A139" i="2"/>
  <c r="A135" i="2"/>
  <c r="A131" i="2"/>
  <c r="A127" i="2"/>
  <c r="A123" i="2"/>
  <c r="A119" i="2"/>
  <c r="A115" i="2"/>
  <c r="A111" i="2"/>
  <c r="A107" i="2"/>
  <c r="H159" i="2"/>
  <c r="H155" i="2"/>
  <c r="H151" i="2"/>
  <c r="H147" i="2"/>
  <c r="H143" i="2"/>
  <c r="H139" i="2"/>
  <c r="H135" i="2"/>
  <c r="H131" i="2"/>
  <c r="H127" i="2"/>
  <c r="H123" i="2"/>
  <c r="H119" i="2"/>
  <c r="H115" i="2"/>
  <c r="H111" i="2"/>
  <c r="H107" i="2"/>
  <c r="O159" i="2"/>
  <c r="O155" i="2"/>
  <c r="O151" i="2"/>
  <c r="O147" i="2"/>
  <c r="O143" i="2"/>
  <c r="O139" i="2"/>
  <c r="O135" i="2"/>
  <c r="O131" i="2"/>
  <c r="O127" i="2"/>
  <c r="O123" i="2"/>
  <c r="O119" i="2"/>
  <c r="O115" i="2"/>
  <c r="O111" i="2"/>
  <c r="O107" i="2"/>
  <c r="F142" i="2"/>
  <c r="D112" i="2"/>
  <c r="F104" i="2"/>
  <c r="F100" i="2"/>
  <c r="F96" i="2"/>
  <c r="F92" i="2"/>
  <c r="F88" i="2"/>
  <c r="F84" i="2"/>
  <c r="F80" i="2"/>
  <c r="F76" i="2"/>
  <c r="F72" i="2"/>
  <c r="F68" i="2"/>
  <c r="F64" i="2"/>
  <c r="F60" i="2"/>
  <c r="F56" i="2"/>
  <c r="F52" i="2"/>
  <c r="F48" i="2"/>
  <c r="N141" i="2"/>
  <c r="N111" i="2"/>
  <c r="K168" i="2"/>
  <c r="G167" i="2"/>
  <c r="E152" i="2"/>
  <c r="E120" i="2"/>
  <c r="D144" i="2"/>
  <c r="K160" i="2"/>
  <c r="K128" i="2"/>
  <c r="B152" i="2"/>
  <c r="B120" i="2"/>
  <c r="I138" i="2"/>
  <c r="I106" i="2"/>
  <c r="P130" i="2"/>
  <c r="G155" i="2"/>
  <c r="G123" i="2"/>
  <c r="L110" i="2"/>
  <c r="N91" i="2"/>
  <c r="N75" i="2"/>
  <c r="N59" i="2"/>
  <c r="N50" i="2"/>
  <c r="D109" i="2"/>
  <c r="E103" i="2"/>
  <c r="E99" i="2"/>
  <c r="E95" i="2"/>
  <c r="E91" i="2"/>
  <c r="E87" i="2"/>
  <c r="E83" i="2"/>
  <c r="E79" i="2"/>
  <c r="E75" i="2"/>
  <c r="E71" i="2"/>
  <c r="E67" i="2"/>
  <c r="E63" i="2"/>
  <c r="F137" i="2"/>
  <c r="F110" i="2"/>
  <c r="L103" i="2"/>
  <c r="L99" i="2"/>
  <c r="L95" i="2"/>
  <c r="L91" i="2"/>
  <c r="L87" i="2"/>
  <c r="L83" i="2"/>
  <c r="L79" i="2"/>
  <c r="L75" i="2"/>
  <c r="L71" i="2"/>
  <c r="L67" i="2"/>
  <c r="L63" i="2"/>
  <c r="L59" i="2"/>
  <c r="N152" i="2"/>
  <c r="N120" i="2"/>
  <c r="K105" i="2"/>
  <c r="K101" i="2"/>
  <c r="K97" i="2"/>
  <c r="K93" i="2"/>
  <c r="K89" i="2"/>
  <c r="K85" i="2"/>
  <c r="K81" i="2"/>
  <c r="K77" i="2"/>
  <c r="K73" i="2"/>
  <c r="K69" i="2"/>
  <c r="K65" i="2"/>
  <c r="K61" i="2"/>
  <c r="K57" i="2"/>
  <c r="F152" i="2"/>
  <c r="F120" i="2"/>
  <c r="J105" i="2"/>
  <c r="N143" i="2"/>
  <c r="N112" i="2"/>
  <c r="I104" i="2"/>
  <c r="I100" i="2"/>
  <c r="I96" i="2"/>
  <c r="I92" i="2"/>
  <c r="I88" i="2"/>
  <c r="I84" i="2"/>
  <c r="I80" i="2"/>
  <c r="I76" i="2"/>
  <c r="I72" i="2"/>
  <c r="I68" i="2"/>
  <c r="I64" i="2"/>
  <c r="I60" i="2"/>
  <c r="I56" i="2"/>
  <c r="F131" i="2"/>
  <c r="F108" i="2"/>
  <c r="P102" i="2"/>
  <c r="P98" i="2"/>
  <c r="P94" i="2"/>
  <c r="P90" i="2"/>
  <c r="P86" i="2"/>
  <c r="P82" i="2"/>
  <c r="P78" i="2"/>
  <c r="P74" i="2"/>
  <c r="P70" i="2"/>
  <c r="P66" i="2"/>
  <c r="P62" i="2"/>
  <c r="P58" i="2"/>
  <c r="P54" i="2"/>
  <c r="D108" i="2"/>
  <c r="G89" i="2"/>
  <c r="G73" i="2"/>
  <c r="B59" i="2"/>
  <c r="D52" i="2"/>
  <c r="J47" i="2"/>
  <c r="I43" i="2"/>
  <c r="I39" i="2"/>
  <c r="I35" i="2"/>
  <c r="I31" i="2"/>
  <c r="I27" i="2"/>
  <c r="I23" i="2"/>
  <c r="I19" i="2"/>
  <c r="I15" i="2"/>
  <c r="I11" i="2"/>
  <c r="I7" i="2"/>
  <c r="I3" i="2"/>
  <c r="H4" i="2"/>
  <c r="B97" i="2"/>
  <c r="B81" i="2"/>
  <c r="B65" i="2"/>
  <c r="M54" i="2"/>
  <c r="M49" i="2"/>
  <c r="H45" i="2"/>
  <c r="H41" i="2"/>
  <c r="K164" i="2"/>
  <c r="G163" i="2"/>
  <c r="E148" i="2"/>
  <c r="E116" i="2"/>
  <c r="D140" i="2"/>
  <c r="K156" i="2"/>
  <c r="K124" i="2"/>
  <c r="B148" i="2"/>
  <c r="B116" i="2"/>
  <c r="I134" i="2"/>
  <c r="P158" i="2"/>
  <c r="P126" i="2"/>
  <c r="G151" i="2"/>
  <c r="G119" i="2"/>
  <c r="B108" i="2"/>
  <c r="N90" i="2"/>
  <c r="N74" i="2"/>
  <c r="F59" i="2"/>
  <c r="N47" i="2"/>
  <c r="N107" i="2"/>
  <c r="M102" i="2"/>
  <c r="M98" i="2"/>
  <c r="M94" i="2"/>
  <c r="M90" i="2"/>
  <c r="M86" i="2"/>
  <c r="M82" i="2"/>
  <c r="M78" i="2"/>
  <c r="M74" i="2"/>
  <c r="M70" i="2"/>
  <c r="M66" i="2"/>
  <c r="M62" i="2"/>
  <c r="F133" i="2"/>
  <c r="B109" i="2"/>
  <c r="D103" i="2"/>
  <c r="D99" i="2"/>
  <c r="D95" i="2"/>
  <c r="D91" i="2"/>
  <c r="D87" i="2"/>
  <c r="D83" i="2"/>
  <c r="D79" i="2"/>
  <c r="D75" i="2"/>
  <c r="D71" i="2"/>
  <c r="D67" i="2"/>
  <c r="D63" i="2"/>
  <c r="D59" i="2"/>
  <c r="N148" i="2"/>
  <c r="N116" i="2"/>
  <c r="C105" i="2"/>
  <c r="C101" i="2"/>
  <c r="C97" i="2"/>
  <c r="C93" i="2"/>
  <c r="C89" i="2"/>
  <c r="C85" i="2"/>
  <c r="C81" i="2"/>
  <c r="C77" i="2"/>
  <c r="C73" i="2"/>
  <c r="C69" i="2"/>
  <c r="C65" i="2"/>
  <c r="C61" i="2"/>
  <c r="C57" i="2"/>
  <c r="F148" i="2"/>
  <c r="F116" i="2"/>
  <c r="B105" i="2"/>
  <c r="N139" i="2"/>
  <c r="D111" i="2"/>
  <c r="A104" i="2"/>
  <c r="A100" i="2"/>
  <c r="A96" i="2"/>
  <c r="A92" i="2"/>
  <c r="A88" i="2"/>
  <c r="A84" i="2"/>
  <c r="A80" i="2"/>
  <c r="A76" i="2"/>
  <c r="A72" i="2"/>
  <c r="A68" i="2"/>
  <c r="A64" i="2"/>
  <c r="A60" i="2"/>
  <c r="F159" i="2"/>
  <c r="F127" i="2"/>
  <c r="B107" i="2"/>
  <c r="H102" i="2"/>
  <c r="H98" i="2"/>
  <c r="H94" i="2"/>
  <c r="H90" i="2"/>
  <c r="H86" i="2"/>
  <c r="H82" i="2"/>
  <c r="H78" i="2"/>
  <c r="H74" i="2"/>
  <c r="H70" i="2"/>
  <c r="H66" i="2"/>
  <c r="B168" i="2"/>
  <c r="F167" i="2"/>
  <c r="E144" i="2"/>
  <c r="E112" i="2"/>
  <c r="D136" i="2"/>
  <c r="K152" i="2"/>
  <c r="K120" i="2"/>
  <c r="B144" i="2"/>
  <c r="B112" i="2"/>
  <c r="I130" i="2"/>
  <c r="P154" i="2"/>
  <c r="P122" i="2"/>
  <c r="G147" i="2"/>
  <c r="G115" i="2"/>
  <c r="N103" i="2"/>
  <c r="N87" i="2"/>
  <c r="N71" i="2"/>
  <c r="N58" i="2"/>
  <c r="F47" i="2"/>
  <c r="K106" i="2"/>
  <c r="E102" i="2"/>
  <c r="E98" i="2"/>
  <c r="E94" i="2"/>
  <c r="E90" i="2"/>
  <c r="E86" i="2"/>
  <c r="E82" i="2"/>
  <c r="E78" i="2"/>
  <c r="E74" i="2"/>
  <c r="E70" i="2"/>
  <c r="E66" i="2"/>
  <c r="D162" i="2"/>
  <c r="F129" i="2"/>
  <c r="L107" i="2"/>
  <c r="L102" i="2"/>
  <c r="L98" i="2"/>
  <c r="L94" i="2"/>
  <c r="L90" i="2"/>
  <c r="L86" i="2"/>
  <c r="L82" i="2"/>
  <c r="L78" i="2"/>
  <c r="L74" i="2"/>
  <c r="L70" i="2"/>
  <c r="L66" i="2"/>
  <c r="L62" i="2"/>
  <c r="L58" i="2"/>
  <c r="N144" i="2"/>
  <c r="F113" i="2"/>
  <c r="K104" i="2"/>
  <c r="K100" i="2"/>
  <c r="K96" i="2"/>
  <c r="K92" i="2"/>
  <c r="K88" i="2"/>
  <c r="K84" i="2"/>
  <c r="K80" i="2"/>
  <c r="K76" i="2"/>
  <c r="K72" i="2"/>
  <c r="K68" i="2"/>
  <c r="K64" i="2"/>
  <c r="K60" i="2"/>
  <c r="K56" i="2"/>
  <c r="F144" i="2"/>
  <c r="D113" i="2"/>
  <c r="J104" i="2"/>
  <c r="N135" i="2"/>
  <c r="N109" i="2"/>
  <c r="I103" i="2"/>
  <c r="I99" i="2"/>
  <c r="I95" i="2"/>
  <c r="I91" i="2"/>
  <c r="I87" i="2"/>
  <c r="I83" i="2"/>
  <c r="I79" i="2"/>
  <c r="I75" i="2"/>
  <c r="I71" i="2"/>
  <c r="I67" i="2"/>
  <c r="I63" i="2"/>
  <c r="I59" i="2"/>
  <c r="F155" i="2"/>
  <c r="F123" i="2"/>
  <c r="B106" i="2"/>
  <c r="P101" i="2"/>
  <c r="P97" i="2"/>
  <c r="P93" i="2"/>
  <c r="P89" i="2"/>
  <c r="P85" i="2"/>
  <c r="P81" i="2"/>
  <c r="P77" i="2"/>
  <c r="P73" i="2"/>
  <c r="P69" i="2"/>
  <c r="P65" i="2"/>
  <c r="P61" i="2"/>
  <c r="P57" i="2"/>
  <c r="P53" i="2"/>
  <c r="G101" i="2"/>
  <c r="G85" i="2"/>
  <c r="G69" i="2"/>
  <c r="J56" i="2"/>
  <c r="A51" i="2"/>
  <c r="I46" i="2"/>
  <c r="I42" i="2"/>
  <c r="I38" i="2"/>
  <c r="I34" i="2"/>
  <c r="I30" i="2"/>
  <c r="I26" i="2"/>
  <c r="I22" i="2"/>
  <c r="I18" i="2"/>
  <c r="I14" i="2"/>
  <c r="B164" i="2"/>
  <c r="F163" i="2"/>
  <c r="E140" i="2"/>
  <c r="E108" i="2"/>
  <c r="D132" i="2"/>
  <c r="K148" i="2"/>
  <c r="K116" i="2"/>
  <c r="B140" i="2"/>
  <c r="I158" i="2"/>
  <c r="I126" i="2"/>
  <c r="P150" i="2"/>
  <c r="P118" i="2"/>
  <c r="G143" i="2"/>
  <c r="G111" i="2"/>
  <c r="N102" i="2"/>
  <c r="N86" i="2"/>
  <c r="N70" i="2"/>
  <c r="N55" i="2"/>
  <c r="D166" i="2"/>
  <c r="M105" i="2"/>
  <c r="M101" i="2"/>
  <c r="M97" i="2"/>
  <c r="M93" i="2"/>
  <c r="M89" i="2"/>
  <c r="M85" i="2"/>
  <c r="M81" i="2"/>
  <c r="M77" i="2"/>
  <c r="M73" i="2"/>
  <c r="M69" i="2"/>
  <c r="M65" i="2"/>
  <c r="F157" i="2"/>
  <c r="F125" i="2"/>
  <c r="J106" i="2"/>
  <c r="D102" i="2"/>
  <c r="D98" i="2"/>
  <c r="D94" i="2"/>
  <c r="D90" i="2"/>
  <c r="D86" i="2"/>
  <c r="D82" i="2"/>
  <c r="D78" i="2"/>
  <c r="D74" i="2"/>
  <c r="D70" i="2"/>
  <c r="D66" i="2"/>
  <c r="D62" i="2"/>
  <c r="D58" i="2"/>
  <c r="N140" i="2"/>
  <c r="J111" i="2"/>
  <c r="C104" i="2"/>
  <c r="C100" i="2"/>
  <c r="C96" i="2"/>
  <c r="C92" i="2"/>
  <c r="C88" i="2"/>
  <c r="C84" i="2"/>
  <c r="C80" i="2"/>
  <c r="C76" i="2"/>
  <c r="C72" i="2"/>
  <c r="C68" i="2"/>
  <c r="C64" i="2"/>
  <c r="C60" i="2"/>
  <c r="C56" i="2"/>
  <c r="F140" i="2"/>
  <c r="F111" i="2"/>
  <c r="B104" i="2"/>
  <c r="N131" i="2"/>
  <c r="J108" i="2"/>
  <c r="A103" i="2"/>
  <c r="A99" i="2"/>
  <c r="A95" i="2"/>
  <c r="A91" i="2"/>
  <c r="A87" i="2"/>
  <c r="A83" i="2"/>
  <c r="A79" i="2"/>
  <c r="A75" i="2"/>
  <c r="A71" i="2"/>
  <c r="A67" i="2"/>
  <c r="A63" i="2"/>
  <c r="A59" i="2"/>
  <c r="F151" i="2"/>
  <c r="F119" i="2"/>
  <c r="H105" i="2"/>
  <c r="H101" i="2"/>
  <c r="H97" i="2"/>
  <c r="H93" i="2"/>
  <c r="H89" i="2"/>
  <c r="H85" i="2"/>
  <c r="H81" i="2"/>
  <c r="H77" i="2"/>
  <c r="H73" i="2"/>
  <c r="H69" i="2"/>
  <c r="H65" i="2"/>
  <c r="H61" i="2"/>
  <c r="H57" i="2"/>
  <c r="H53" i="2"/>
  <c r="G99" i="2"/>
  <c r="G83" i="2"/>
  <c r="G67" i="2"/>
  <c r="L55" i="2"/>
  <c r="H50" i="2"/>
  <c r="A46" i="2"/>
  <c r="A42" i="2"/>
  <c r="A38" i="2"/>
  <c r="A34" i="2"/>
  <c r="A30" i="2"/>
  <c r="A26" i="2"/>
  <c r="A22" i="2"/>
  <c r="A18" i="2"/>
  <c r="A14" i="2"/>
  <c r="A10" i="2"/>
  <c r="A6" i="2"/>
  <c r="A2" i="2"/>
  <c r="N126" i="2"/>
  <c r="B91" i="2"/>
  <c r="B75" i="2"/>
  <c r="E60" i="2"/>
  <c r="M52" i="2"/>
  <c r="B48" i="2"/>
  <c r="P43" i="2"/>
  <c r="P39" i="2"/>
  <c r="P35" i="2"/>
  <c r="P31" i="2"/>
  <c r="P27" i="2"/>
  <c r="P23" i="2"/>
  <c r="P19" i="2"/>
  <c r="P15" i="2"/>
  <c r="P11" i="2"/>
  <c r="P7" i="2"/>
  <c r="O105" i="2"/>
  <c r="I167" i="2"/>
  <c r="E167" i="2"/>
  <c r="E136" i="2"/>
  <c r="D160" i="2"/>
  <c r="D128" i="2"/>
  <c r="K144" i="2"/>
  <c r="K112" i="2"/>
  <c r="B136" i="2"/>
  <c r="I154" i="2"/>
  <c r="I122" i="2"/>
  <c r="P146" i="2"/>
  <c r="P114" i="2"/>
  <c r="G139" i="2"/>
  <c r="G107" i="2"/>
  <c r="N99" i="2"/>
  <c r="N83" i="2"/>
  <c r="N67" i="2"/>
  <c r="F55" i="2"/>
  <c r="N137" i="2"/>
  <c r="E105" i="2"/>
  <c r="E101" i="2"/>
  <c r="E97" i="2"/>
  <c r="E93" i="2"/>
  <c r="E89" i="2"/>
  <c r="E85" i="2"/>
  <c r="E81" i="2"/>
  <c r="E77" i="2"/>
  <c r="E73" i="2"/>
  <c r="E69" i="2"/>
  <c r="E65" i="2"/>
  <c r="F153" i="2"/>
  <c r="F121" i="2"/>
  <c r="L105" i="2"/>
  <c r="L101" i="2"/>
  <c r="L97" i="2"/>
  <c r="L93" i="2"/>
  <c r="L89" i="2"/>
  <c r="L85" i="2"/>
  <c r="L81" i="2"/>
  <c r="L77" i="2"/>
  <c r="L73" i="2"/>
  <c r="L69" i="2"/>
  <c r="L65" i="2"/>
  <c r="L61" i="2"/>
  <c r="L57" i="2"/>
  <c r="N136" i="2"/>
  <c r="D110" i="2"/>
  <c r="K103" i="2"/>
  <c r="K99" i="2"/>
  <c r="K95" i="2"/>
  <c r="K91" i="2"/>
  <c r="K87" i="2"/>
  <c r="K83" i="2"/>
  <c r="K79" i="2"/>
  <c r="K75" i="2"/>
  <c r="K71" i="2"/>
  <c r="K67" i="2"/>
  <c r="K63" i="2"/>
  <c r="K59" i="2"/>
  <c r="K55" i="2"/>
  <c r="F136" i="2"/>
  <c r="B110" i="2"/>
  <c r="N159" i="2"/>
  <c r="N127" i="2"/>
  <c r="D107" i="2"/>
  <c r="I102" i="2"/>
  <c r="I98" i="2"/>
  <c r="I94" i="2"/>
  <c r="I90" i="2"/>
  <c r="I86" i="2"/>
  <c r="I82" i="2"/>
  <c r="I78" i="2"/>
  <c r="I74" i="2"/>
  <c r="I70" i="2"/>
  <c r="I66" i="2"/>
  <c r="I62" i="2"/>
  <c r="I58" i="2"/>
  <c r="F147" i="2"/>
  <c r="F115" i="2"/>
  <c r="P104" i="2"/>
  <c r="P100" i="2"/>
  <c r="P96" i="2"/>
  <c r="P92" i="2"/>
  <c r="P88" i="2"/>
  <c r="P84" i="2"/>
  <c r="P80" i="2"/>
  <c r="P76" i="2"/>
  <c r="P72" i="2"/>
  <c r="P68" i="2"/>
  <c r="P64" i="2"/>
  <c r="P60" i="2"/>
  <c r="P56" i="2"/>
  <c r="P52" i="2"/>
  <c r="G97" i="2"/>
  <c r="G81" i="2"/>
  <c r="G65" i="2"/>
  <c r="O54" i="2"/>
  <c r="O49" i="2"/>
  <c r="I45" i="2"/>
  <c r="I41" i="2"/>
  <c r="I37" i="2"/>
  <c r="I33" i="2"/>
  <c r="I29" i="2"/>
  <c r="I25" i="2"/>
  <c r="I21" i="2"/>
  <c r="I17" i="2"/>
  <c r="I13" i="2"/>
  <c r="I9" i="2"/>
  <c r="I5" i="2"/>
  <c r="I1" i="2"/>
  <c r="N106" i="2"/>
  <c r="B89" i="2"/>
  <c r="B73" i="2"/>
  <c r="O58" i="2"/>
  <c r="C52" i="2"/>
  <c r="I47" i="2"/>
  <c r="H43" i="2"/>
  <c r="I163" i="2"/>
  <c r="E163" i="2"/>
  <c r="E132" i="2"/>
  <c r="D156" i="2"/>
  <c r="D124" i="2"/>
  <c r="K140" i="2"/>
  <c r="K108" i="2"/>
  <c r="B132" i="2"/>
  <c r="I150" i="2"/>
  <c r="I118" i="2"/>
  <c r="P142" i="2"/>
  <c r="P110" i="2"/>
  <c r="G135" i="2"/>
  <c r="G106" i="2"/>
  <c r="N98" i="2"/>
  <c r="N82" i="2"/>
  <c r="N66" i="2"/>
  <c r="N54" i="2"/>
  <c r="N133" i="2"/>
  <c r="M104" i="2"/>
  <c r="M100" i="2"/>
  <c r="M96" i="2"/>
  <c r="M92" i="2"/>
  <c r="M88" i="2"/>
  <c r="M84" i="2"/>
  <c r="M80" i="2"/>
  <c r="M76" i="2"/>
  <c r="M72" i="2"/>
  <c r="M68" i="2"/>
  <c r="M64" i="2"/>
  <c r="F149" i="2"/>
  <c r="F117" i="2"/>
  <c r="D105" i="2"/>
  <c r="D101" i="2"/>
  <c r="D97" i="2"/>
  <c r="D93" i="2"/>
  <c r="D89" i="2"/>
  <c r="D85" i="2"/>
  <c r="D81" i="2"/>
  <c r="D77" i="2"/>
  <c r="D73" i="2"/>
  <c r="D69" i="2"/>
  <c r="D65" i="2"/>
  <c r="D61" i="2"/>
  <c r="D57" i="2"/>
  <c r="N132" i="2"/>
  <c r="N108" i="2"/>
  <c r="C103" i="2"/>
  <c r="C99" i="2"/>
  <c r="C95" i="2"/>
  <c r="C91" i="2"/>
  <c r="C87" i="2"/>
  <c r="C83" i="2"/>
  <c r="C79" i="2"/>
  <c r="C75" i="2"/>
  <c r="C71" i="2"/>
  <c r="C67" i="2"/>
  <c r="C63" i="2"/>
  <c r="C59" i="2"/>
  <c r="C55" i="2"/>
  <c r="F132" i="2"/>
  <c r="L108" i="2"/>
  <c r="N155" i="2"/>
  <c r="N123" i="2"/>
  <c r="C106" i="2"/>
  <c r="A102" i="2"/>
  <c r="A98" i="2"/>
  <c r="A94" i="2"/>
  <c r="A90" i="2"/>
  <c r="A86" i="2"/>
  <c r="A82" i="2"/>
  <c r="A78" i="2"/>
  <c r="A74" i="2"/>
  <c r="A70" i="2"/>
  <c r="A66" i="2"/>
  <c r="A62" i="2"/>
  <c r="A58" i="2"/>
  <c r="F143" i="2"/>
  <c r="L112" i="2"/>
  <c r="H104" i="2"/>
  <c r="H100" i="2"/>
  <c r="H96" i="2"/>
  <c r="H92" i="2"/>
  <c r="H88" i="2"/>
  <c r="H84" i="2"/>
  <c r="H80" i="2"/>
  <c r="H76" i="2"/>
  <c r="H72" i="2"/>
  <c r="H68" i="2"/>
  <c r="H64" i="2"/>
  <c r="H60" i="2"/>
  <c r="H167" i="2"/>
  <c r="E160" i="2"/>
  <c r="E128" i="2"/>
  <c r="D152" i="2"/>
  <c r="D120" i="2"/>
  <c r="K136" i="2"/>
  <c r="B160" i="2"/>
  <c r="B128" i="2"/>
  <c r="I146" i="2"/>
  <c r="I114" i="2"/>
  <c r="P138" i="2"/>
  <c r="P106" i="2"/>
  <c r="G131" i="2"/>
  <c r="F138" i="2"/>
  <c r="N95" i="2"/>
  <c r="N79" i="2"/>
  <c r="N63" i="2"/>
  <c r="N51" i="2"/>
  <c r="N129" i="2"/>
  <c r="E104" i="2"/>
  <c r="E100" i="2"/>
  <c r="E96" i="2"/>
  <c r="E92" i="2"/>
  <c r="E88" i="2"/>
  <c r="E84" i="2"/>
  <c r="E80" i="2"/>
  <c r="E76" i="2"/>
  <c r="E72" i="2"/>
  <c r="E68" i="2"/>
  <c r="E64" i="2"/>
  <c r="F145" i="2"/>
  <c r="L113" i="2"/>
  <c r="L104" i="2"/>
  <c r="L100" i="2"/>
  <c r="L96" i="2"/>
  <c r="L92" i="2"/>
  <c r="L88" i="2"/>
  <c r="L84" i="2"/>
  <c r="L80" i="2"/>
  <c r="L76" i="2"/>
  <c r="L72" i="2"/>
  <c r="L68" i="2"/>
  <c r="L64" i="2"/>
  <c r="L60" i="2"/>
  <c r="N160" i="2"/>
  <c r="N128" i="2"/>
  <c r="J107" i="2"/>
  <c r="K102" i="2"/>
  <c r="K98" i="2"/>
  <c r="K94" i="2"/>
  <c r="K90" i="2"/>
  <c r="K86" i="2"/>
  <c r="K82" i="2"/>
  <c r="K78" i="2"/>
  <c r="K74" i="2"/>
  <c r="K70" i="2"/>
  <c r="K66" i="2"/>
  <c r="K62" i="2"/>
  <c r="K58" i="2"/>
  <c r="F160" i="2"/>
  <c r="F128" i="2"/>
  <c r="F107" i="2"/>
  <c r="N151" i="2"/>
  <c r="N119" i="2"/>
  <c r="I105" i="2"/>
  <c r="I101" i="2"/>
  <c r="I97" i="2"/>
  <c r="I93" i="2"/>
  <c r="I89" i="2"/>
  <c r="I85" i="2"/>
  <c r="I81" i="2"/>
  <c r="I77" i="2"/>
  <c r="I73" i="2"/>
  <c r="I69" i="2"/>
  <c r="I65" i="2"/>
  <c r="I61" i="2"/>
  <c r="I57" i="2"/>
  <c r="F139" i="2"/>
  <c r="B111" i="2"/>
  <c r="P103" i="2"/>
  <c r="P99" i="2"/>
  <c r="P95" i="2"/>
  <c r="P91" i="2"/>
  <c r="P87" i="2"/>
  <c r="P83" i="2"/>
  <c r="P79" i="2"/>
  <c r="P75" i="2"/>
  <c r="P71" i="2"/>
  <c r="P67" i="2"/>
  <c r="P63" i="2"/>
  <c r="P59" i="2"/>
  <c r="P55" i="2"/>
  <c r="P51" i="2"/>
  <c r="G93" i="2"/>
  <c r="G77" i="2"/>
  <c r="M61" i="2"/>
  <c r="J53" i="2"/>
  <c r="L48" i="2"/>
  <c r="I44" i="2"/>
  <c r="I40" i="2"/>
  <c r="I36" i="2"/>
  <c r="I32" i="2"/>
  <c r="I28" i="2"/>
  <c r="I24" i="2"/>
  <c r="I20" i="2"/>
  <c r="I16" i="2"/>
  <c r="I12" i="2"/>
  <c r="I8" i="2"/>
  <c r="I4" i="2"/>
  <c r="H6" i="2"/>
  <c r="B101" i="2"/>
  <c r="B85" i="2"/>
  <c r="B69" i="2"/>
  <c r="G56" i="2"/>
  <c r="P50" i="2"/>
  <c r="H46" i="2"/>
  <c r="H42" i="2"/>
  <c r="H38" i="2"/>
  <c r="H34" i="2"/>
  <c r="H30" i="2"/>
  <c r="H26" i="2"/>
  <c r="H22" i="2"/>
  <c r="H18" i="2"/>
  <c r="H14" i="2"/>
  <c r="H10" i="2"/>
  <c r="P5" i="2"/>
  <c r="O98" i="2"/>
  <c r="H163" i="2"/>
  <c r="I142" i="2"/>
  <c r="N62" i="2"/>
  <c r="M83" i="2"/>
  <c r="D104" i="2"/>
  <c r="D72" i="2"/>
  <c r="C98" i="2"/>
  <c r="C66" i="2"/>
  <c r="A105" i="2"/>
  <c r="A73" i="2"/>
  <c r="H99" i="2"/>
  <c r="H67" i="2"/>
  <c r="H52" i="2"/>
  <c r="G71" i="2"/>
  <c r="C48" i="2"/>
  <c r="A37" i="2"/>
  <c r="A27" i="2"/>
  <c r="A16" i="2"/>
  <c r="A7" i="2"/>
  <c r="P2" i="2"/>
  <c r="B79" i="2"/>
  <c r="C54" i="2"/>
  <c r="P44" i="2"/>
  <c r="P37" i="2"/>
  <c r="P32" i="2"/>
  <c r="H27" i="2"/>
  <c r="P21" i="2"/>
  <c r="P16" i="2"/>
  <c r="H11" i="2"/>
  <c r="H5" i="2"/>
  <c r="O92" i="2"/>
  <c r="O76" i="2"/>
  <c r="G61" i="2"/>
  <c r="G53" i="2"/>
  <c r="J48" i="2"/>
  <c r="G44" i="2"/>
  <c r="G40" i="2"/>
  <c r="G36" i="2"/>
  <c r="G32" i="2"/>
  <c r="G28" i="2"/>
  <c r="G24" i="2"/>
  <c r="G20" i="2"/>
  <c r="G16" i="2"/>
  <c r="G12" i="2"/>
  <c r="G8" i="2"/>
  <c r="G105" i="2"/>
  <c r="J88" i="2"/>
  <c r="J72" i="2"/>
  <c r="J58" i="2"/>
  <c r="A52" i="2"/>
  <c r="G47" i="2"/>
  <c r="F43" i="2"/>
  <c r="F39" i="2"/>
  <c r="F35" i="2"/>
  <c r="F31" i="2"/>
  <c r="F27" i="2"/>
  <c r="F23" i="2"/>
  <c r="F19" i="2"/>
  <c r="F15" i="2"/>
  <c r="F11" i="2"/>
  <c r="F7" i="2"/>
  <c r="N146" i="2"/>
  <c r="G92" i="2"/>
  <c r="G76" i="2"/>
  <c r="B61" i="2"/>
  <c r="O103" i="2"/>
  <c r="O87" i="2"/>
  <c r="O71" i="2"/>
  <c r="B58" i="2"/>
  <c r="L51" i="2"/>
  <c r="C47" i="2"/>
  <c r="C43" i="2"/>
  <c r="C39" i="2"/>
  <c r="C35" i="2"/>
  <c r="C31" i="2"/>
  <c r="C27" i="2"/>
  <c r="C23" i="2"/>
  <c r="C19" i="2"/>
  <c r="C15" i="2"/>
  <c r="C11" i="2"/>
  <c r="C7" i="2"/>
  <c r="E156" i="2"/>
  <c r="I110" i="2"/>
  <c r="F51" i="2"/>
  <c r="M79" i="2"/>
  <c r="D100" i="2"/>
  <c r="D68" i="2"/>
  <c r="C94" i="2"/>
  <c r="C62" i="2"/>
  <c r="A101" i="2"/>
  <c r="A69" i="2"/>
  <c r="H95" i="2"/>
  <c r="H63" i="2"/>
  <c r="N130" i="2"/>
  <c r="G63" i="2"/>
  <c r="A47" i="2"/>
  <c r="A36" i="2"/>
  <c r="A25" i="2"/>
  <c r="A15" i="2"/>
  <c r="I6" i="2"/>
  <c r="N158" i="2"/>
  <c r="B77" i="2"/>
  <c r="I53" i="2"/>
  <c r="H44" i="2"/>
  <c r="H37" i="2"/>
  <c r="H32" i="2"/>
  <c r="P26" i="2"/>
  <c r="H21" i="2"/>
  <c r="H16" i="2"/>
  <c r="P10" i="2"/>
  <c r="P3" i="2"/>
  <c r="O90" i="2"/>
  <c r="O74" i="2"/>
  <c r="B60" i="2"/>
  <c r="L52" i="2"/>
  <c r="A48" i="2"/>
  <c r="O43" i="2"/>
  <c r="O39" i="2"/>
  <c r="O35" i="2"/>
  <c r="O31" i="2"/>
  <c r="O27" i="2"/>
  <c r="O23" i="2"/>
  <c r="O19" i="2"/>
  <c r="O15" i="2"/>
  <c r="O11" i="2"/>
  <c r="O7" i="2"/>
  <c r="J102" i="2"/>
  <c r="J86" i="2"/>
  <c r="J70" i="2"/>
  <c r="E57" i="2"/>
  <c r="G51" i="2"/>
  <c r="N46" i="2"/>
  <c r="N42" i="2"/>
  <c r="N38" i="2"/>
  <c r="N34" i="2"/>
  <c r="N30" i="2"/>
  <c r="N26" i="2"/>
  <c r="N22" i="2"/>
  <c r="N18" i="2"/>
  <c r="N14" i="2"/>
  <c r="N10" i="2"/>
  <c r="N6" i="2"/>
  <c r="N114" i="2"/>
  <c r="G90" i="2"/>
  <c r="G74" i="2"/>
  <c r="M59" i="2"/>
  <c r="O101" i="2"/>
  <c r="O85" i="2"/>
  <c r="O69" i="2"/>
  <c r="M56" i="2"/>
  <c r="C51" i="2"/>
  <c r="K46" i="2"/>
  <c r="K42" i="2"/>
  <c r="K38" i="2"/>
  <c r="K34" i="2"/>
  <c r="K30" i="2"/>
  <c r="K26" i="2"/>
  <c r="K22" i="2"/>
  <c r="K18" i="2"/>
  <c r="K14" i="2"/>
  <c r="K10" i="2"/>
  <c r="K6" i="2"/>
  <c r="K2" i="2"/>
  <c r="B76" i="2"/>
  <c r="E47" i="2"/>
  <c r="L36" i="2"/>
  <c r="B26" i="2"/>
  <c r="E15" i="2"/>
  <c r="O4" i="2"/>
  <c r="B5" i="2"/>
  <c r="M55" i="2"/>
  <c r="D43" i="2"/>
  <c r="J32" i="2"/>
  <c r="M21" i="2"/>
  <c r="D11" i="2"/>
  <c r="F2" i="2"/>
  <c r="E124" i="2"/>
  <c r="P134" i="2"/>
  <c r="J110" i="2"/>
  <c r="M75" i="2"/>
  <c r="D96" i="2"/>
  <c r="D64" i="2"/>
  <c r="C90" i="2"/>
  <c r="C58" i="2"/>
  <c r="A97" i="2"/>
  <c r="A65" i="2"/>
  <c r="H91" i="2"/>
  <c r="H62" i="2"/>
  <c r="G103" i="2"/>
  <c r="G60" i="2"/>
  <c r="A45" i="2"/>
  <c r="A35" i="2"/>
  <c r="A24" i="2"/>
  <c r="A13" i="2"/>
  <c r="A5" i="2"/>
  <c r="B103" i="2"/>
  <c r="B71" i="2"/>
  <c r="I51" i="2"/>
  <c r="P42" i="2"/>
  <c r="P36" i="2"/>
  <c r="H31" i="2"/>
  <c r="P25" i="2"/>
  <c r="P20" i="2"/>
  <c r="H15" i="2"/>
  <c r="P9" i="2"/>
  <c r="N154" i="2"/>
  <c r="O88" i="2"/>
  <c r="O72" i="2"/>
  <c r="M58" i="2"/>
  <c r="B52" i="2"/>
  <c r="H47" i="2"/>
  <c r="G43" i="2"/>
  <c r="G39" i="2"/>
  <c r="G35" i="2"/>
  <c r="G31" i="2"/>
  <c r="G27" i="2"/>
  <c r="G23" i="2"/>
  <c r="G19" i="2"/>
  <c r="G15" i="2"/>
  <c r="G11" i="2"/>
  <c r="G7" i="2"/>
  <c r="J100" i="2"/>
  <c r="J84" i="2"/>
  <c r="J68" i="2"/>
  <c r="D56" i="2"/>
  <c r="M50" i="2"/>
  <c r="F46" i="2"/>
  <c r="F42" i="2"/>
  <c r="F38" i="2"/>
  <c r="F34" i="2"/>
  <c r="F30" i="2"/>
  <c r="F26" i="2"/>
  <c r="F22" i="2"/>
  <c r="F18" i="2"/>
  <c r="F14" i="2"/>
  <c r="F10" i="2"/>
  <c r="F6" i="2"/>
  <c r="O104" i="2"/>
  <c r="G88" i="2"/>
  <c r="G72" i="2"/>
  <c r="G58" i="2"/>
  <c r="O99" i="2"/>
  <c r="O83" i="2"/>
  <c r="O67" i="2"/>
  <c r="O55" i="2"/>
  <c r="J50" i="2"/>
  <c r="C46" i="2"/>
  <c r="C42" i="2"/>
  <c r="C38" i="2"/>
  <c r="C34" i="2"/>
  <c r="C30" i="2"/>
  <c r="C26" i="2"/>
  <c r="C22" i="2"/>
  <c r="C18" i="2"/>
  <c r="C14" i="2"/>
  <c r="C10" i="2"/>
  <c r="C6" i="2"/>
  <c r="C2" i="2"/>
  <c r="B68" i="2"/>
  <c r="B46" i="2"/>
  <c r="E35" i="2"/>
  <c r="L24" i="2"/>
  <c r="B14" i="2"/>
  <c r="O3" i="2"/>
  <c r="N134" i="2"/>
  <c r="K53" i="2"/>
  <c r="M41" i="2"/>
  <c r="D31" i="2"/>
  <c r="J20" i="2"/>
  <c r="M9" i="2"/>
  <c r="L1" i="2"/>
  <c r="D148" i="2"/>
  <c r="G159" i="2"/>
  <c r="M103" i="2"/>
  <c r="M71" i="2"/>
  <c r="D92" i="2"/>
  <c r="D60" i="2"/>
  <c r="C86" i="2"/>
  <c r="F156" i="2"/>
  <c r="A93" i="2"/>
  <c r="A61" i="2"/>
  <c r="H87" i="2"/>
  <c r="H59" i="2"/>
  <c r="G95" i="2"/>
  <c r="M57" i="2"/>
  <c r="A44" i="2"/>
  <c r="A33" i="2"/>
  <c r="A23" i="2"/>
  <c r="A12" i="2"/>
  <c r="A4" i="2"/>
  <c r="B99" i="2"/>
  <c r="B67" i="2"/>
  <c r="G50" i="2"/>
  <c r="P41" i="2"/>
  <c r="H36" i="2"/>
  <c r="P30" i="2"/>
  <c r="H25" i="2"/>
  <c r="H20" i="2"/>
  <c r="P14" i="2"/>
  <c r="H9" i="2"/>
  <c r="N122" i="2"/>
  <c r="O86" i="2"/>
  <c r="O70" i="2"/>
  <c r="G57" i="2"/>
  <c r="H51" i="2"/>
  <c r="O46" i="2"/>
  <c r="O42" i="2"/>
  <c r="O38" i="2"/>
  <c r="O34" i="2"/>
  <c r="O30" i="2"/>
  <c r="O26" i="2"/>
  <c r="O22" i="2"/>
  <c r="O18" i="2"/>
  <c r="O14" i="2"/>
  <c r="O10" i="2"/>
  <c r="O6" i="2"/>
  <c r="J98" i="2"/>
  <c r="J82" i="2"/>
  <c r="J66" i="2"/>
  <c r="G55" i="2"/>
  <c r="D50" i="2"/>
  <c r="N45" i="2"/>
  <c r="N41" i="2"/>
  <c r="N37" i="2"/>
  <c r="N33" i="2"/>
  <c r="N29" i="2"/>
  <c r="N25" i="2"/>
  <c r="N21" i="2"/>
  <c r="N17" i="2"/>
  <c r="N13" i="2"/>
  <c r="N9" i="2"/>
  <c r="N5" i="2"/>
  <c r="G102" i="2"/>
  <c r="G86" i="2"/>
  <c r="G70" i="2"/>
  <c r="B57" i="2"/>
  <c r="O97" i="2"/>
  <c r="O81" i="2"/>
  <c r="O65" i="2"/>
  <c r="B55" i="2"/>
  <c r="A50" i="2"/>
  <c r="K45" i="2"/>
  <c r="K41" i="2"/>
  <c r="K37" i="2"/>
  <c r="K33" i="2"/>
  <c r="K29" i="2"/>
  <c r="K25" i="2"/>
  <c r="K21" i="2"/>
  <c r="K17" i="2"/>
  <c r="K13" i="2"/>
  <c r="K9" i="2"/>
  <c r="K5" i="2"/>
  <c r="K1" i="2"/>
  <c r="O60" i="2"/>
  <c r="L44" i="2"/>
  <c r="B34" i="2"/>
  <c r="E23" i="2"/>
  <c r="L12" i="2"/>
  <c r="D3" i="2"/>
  <c r="J99" i="2"/>
  <c r="M51" i="2"/>
  <c r="J40" i="2"/>
  <c r="M29" i="2"/>
  <c r="D19" i="2"/>
  <c r="J8" i="2"/>
  <c r="F112" i="2"/>
  <c r="D116" i="2"/>
  <c r="G127" i="2"/>
  <c r="M99" i="2"/>
  <c r="M67" i="2"/>
  <c r="D88" i="2"/>
  <c r="N156" i="2"/>
  <c r="C82" i="2"/>
  <c r="F124" i="2"/>
  <c r="A89" i="2"/>
  <c r="A57" i="2"/>
  <c r="H83" i="2"/>
  <c r="H58" i="2"/>
  <c r="G91" i="2"/>
  <c r="D54" i="2"/>
  <c r="A43" i="2"/>
  <c r="A32" i="2"/>
  <c r="A21" i="2"/>
  <c r="A11" i="2"/>
  <c r="A3" i="2"/>
  <c r="B95" i="2"/>
  <c r="B63" i="2"/>
  <c r="D49" i="2"/>
  <c r="P40" i="2"/>
  <c r="H35" i="2"/>
  <c r="P29" i="2"/>
  <c r="P24" i="2"/>
  <c r="H19" i="2"/>
  <c r="P13" i="2"/>
  <c r="P8" i="2"/>
  <c r="O102" i="2"/>
  <c r="O84" i="2"/>
  <c r="O68" i="2"/>
  <c r="E56" i="2"/>
  <c r="O50" i="2"/>
  <c r="G46" i="2"/>
  <c r="G42" i="2"/>
  <c r="G38" i="2"/>
  <c r="G34" i="2"/>
  <c r="G30" i="2"/>
  <c r="G26" i="2"/>
  <c r="G22" i="2"/>
  <c r="G18" i="2"/>
  <c r="G14" i="2"/>
  <c r="G10" i="2"/>
  <c r="G6" i="2"/>
  <c r="J96" i="2"/>
  <c r="J80" i="2"/>
  <c r="J64" i="2"/>
  <c r="K54" i="2"/>
  <c r="K49" i="2"/>
  <c r="F45" i="2"/>
  <c r="F41" i="2"/>
  <c r="F37" i="2"/>
  <c r="F33" i="2"/>
  <c r="F29" i="2"/>
  <c r="F25" i="2"/>
  <c r="F21" i="2"/>
  <c r="F17" i="2"/>
  <c r="F13" i="2"/>
  <c r="F9" i="2"/>
  <c r="F5" i="2"/>
  <c r="G100" i="2"/>
  <c r="G84" i="2"/>
  <c r="G68" i="2"/>
  <c r="B56" i="2"/>
  <c r="O95" i="2"/>
  <c r="O79" i="2"/>
  <c r="O63" i="2"/>
  <c r="G54" i="2"/>
  <c r="H49" i="2"/>
  <c r="C45" i="2"/>
  <c r="C41" i="2"/>
  <c r="C37" i="2"/>
  <c r="C33" i="2"/>
  <c r="C29" i="2"/>
  <c r="C25" i="2"/>
  <c r="C21" i="2"/>
  <c r="C17" i="2"/>
  <c r="C13" i="2"/>
  <c r="C9" i="2"/>
  <c r="K132" i="2"/>
  <c r="F130" i="2"/>
  <c r="M95" i="2"/>
  <c r="M63" i="2"/>
  <c r="D84" i="2"/>
  <c r="N124" i="2"/>
  <c r="C78" i="2"/>
  <c r="D106" i="2"/>
  <c r="A85" i="2"/>
  <c r="F135" i="2"/>
  <c r="H79" i="2"/>
  <c r="H56" i="2"/>
  <c r="G87" i="2"/>
  <c r="O52" i="2"/>
  <c r="A41" i="2"/>
  <c r="A31" i="2"/>
  <c r="A20" i="2"/>
  <c r="I10" i="2"/>
  <c r="I2" i="2"/>
  <c r="B93" i="2"/>
  <c r="J61" i="2"/>
  <c r="K48" i="2"/>
  <c r="H40" i="2"/>
  <c r="P34" i="2"/>
  <c r="H29" i="2"/>
  <c r="H24" i="2"/>
  <c r="P18" i="2"/>
  <c r="H13" i="2"/>
  <c r="H8" i="2"/>
  <c r="O100" i="2"/>
  <c r="O82" i="2"/>
  <c r="O66" i="2"/>
  <c r="I55" i="2"/>
  <c r="E50" i="2"/>
  <c r="O45" i="2"/>
  <c r="O41" i="2"/>
  <c r="O37" i="2"/>
  <c r="O33" i="2"/>
  <c r="O29" i="2"/>
  <c r="O25" i="2"/>
  <c r="O21" i="2"/>
  <c r="O17" i="2"/>
  <c r="O13" i="2"/>
  <c r="O9" i="2"/>
  <c r="O5" i="2"/>
  <c r="J94" i="2"/>
  <c r="J78" i="2"/>
  <c r="J62" i="2"/>
  <c r="A54" i="2"/>
  <c r="B49" i="2"/>
  <c r="N44" i="2"/>
  <c r="N40" i="2"/>
  <c r="N36" i="2"/>
  <c r="N32" i="2"/>
  <c r="N28" i="2"/>
  <c r="N24" i="2"/>
  <c r="N20" i="2"/>
  <c r="N16" i="2"/>
  <c r="N12" i="2"/>
  <c r="N8" i="2"/>
  <c r="N4" i="2"/>
  <c r="G98" i="2"/>
  <c r="G82" i="2"/>
  <c r="G66" i="2"/>
  <c r="E55" i="2"/>
  <c r="O93" i="2"/>
  <c r="O77" i="2"/>
  <c r="B62" i="2"/>
  <c r="L53" i="2"/>
  <c r="O48" i="2"/>
  <c r="K44" i="2"/>
  <c r="K40" i="2"/>
  <c r="K36" i="2"/>
  <c r="K32" i="2"/>
  <c r="K28" i="2"/>
  <c r="K24" i="2"/>
  <c r="K20" i="2"/>
  <c r="K16" i="2"/>
  <c r="K12" i="2"/>
  <c r="K8" i="2"/>
  <c r="K4" i="2"/>
  <c r="N142" i="2"/>
  <c r="M53" i="2"/>
  <c r="B42" i="2"/>
  <c r="E31" i="2"/>
  <c r="L20" i="2"/>
  <c r="B10" i="2"/>
  <c r="M1" i="2"/>
  <c r="J83" i="2"/>
  <c r="M48" i="2"/>
  <c r="M37" i="2"/>
  <c r="D27" i="2"/>
  <c r="J16" i="2"/>
  <c r="M5" i="2"/>
  <c r="B82" i="2"/>
  <c r="B47" i="2"/>
  <c r="L29" i="2"/>
  <c r="E12" i="2"/>
  <c r="J77" i="2"/>
  <c r="M16" i="2"/>
  <c r="B35" i="2"/>
  <c r="B7" i="2"/>
  <c r="M44" i="2"/>
  <c r="J81" i="2"/>
  <c r="G48" i="2"/>
  <c r="J37" i="2"/>
  <c r="M26" i="2"/>
  <c r="D16" i="2"/>
  <c r="J5" i="2"/>
  <c r="M47" i="2"/>
  <c r="B13" i="2"/>
  <c r="D14" i="2"/>
  <c r="B64" i="2"/>
  <c r="E45" i="2"/>
  <c r="L34" i="2"/>
  <c r="B24" i="2"/>
  <c r="E13" i="2"/>
  <c r="H3" i="2"/>
  <c r="B41" i="2"/>
  <c r="L7" i="2"/>
  <c r="M12" i="2"/>
  <c r="J63" i="2"/>
  <c r="D45" i="2"/>
  <c r="J34" i="2"/>
  <c r="M23" i="2"/>
  <c r="D13" i="2"/>
  <c r="G3" i="2"/>
  <c r="B156" i="2"/>
  <c r="N94" i="2"/>
  <c r="M91" i="2"/>
  <c r="F141" i="2"/>
  <c r="D80" i="2"/>
  <c r="F106" i="2"/>
  <c r="C74" i="2"/>
  <c r="N147" i="2"/>
  <c r="A81" i="2"/>
  <c r="L109" i="2"/>
  <c r="H75" i="2"/>
  <c r="H55" i="2"/>
  <c r="G79" i="2"/>
  <c r="J51" i="2"/>
  <c r="A40" i="2"/>
  <c r="A29" i="2"/>
  <c r="A19" i="2"/>
  <c r="A9" i="2"/>
  <c r="A1" i="2"/>
  <c r="B87" i="2"/>
  <c r="J57" i="2"/>
  <c r="P46" i="2"/>
  <c r="H39" i="2"/>
  <c r="P33" i="2"/>
  <c r="P28" i="2"/>
  <c r="H23" i="2"/>
  <c r="P17" i="2"/>
  <c r="P12" i="2"/>
  <c r="H7" i="2"/>
  <c r="O96" i="2"/>
  <c r="O80" i="2"/>
  <c r="O64" i="2"/>
  <c r="L54" i="2"/>
  <c r="L49" i="2"/>
  <c r="G45" i="2"/>
  <c r="G41" i="2"/>
  <c r="G37" i="2"/>
  <c r="G33" i="2"/>
  <c r="G29" i="2"/>
  <c r="G25" i="2"/>
  <c r="G21" i="2"/>
  <c r="G17" i="2"/>
  <c r="G13" i="2"/>
  <c r="G9" i="2"/>
  <c r="N150" i="2"/>
  <c r="J92" i="2"/>
  <c r="J76" i="2"/>
  <c r="E61" i="2"/>
  <c r="E53" i="2"/>
  <c r="I48" i="2"/>
  <c r="F44" i="2"/>
  <c r="F40" i="2"/>
  <c r="F36" i="2"/>
  <c r="F32" i="2"/>
  <c r="F28" i="2"/>
  <c r="F24" i="2"/>
  <c r="F20" i="2"/>
  <c r="F16" i="2"/>
  <c r="F12" i="2"/>
  <c r="F8" i="2"/>
  <c r="F4" i="2"/>
  <c r="G96" i="2"/>
  <c r="G80" i="2"/>
  <c r="G64" i="2"/>
  <c r="N138" i="2"/>
  <c r="O91" i="2"/>
  <c r="O75" i="2"/>
  <c r="M60" i="2"/>
  <c r="B53" i="2"/>
  <c r="E48" i="2"/>
  <c r="C44" i="2"/>
  <c r="C40" i="2"/>
  <c r="C36" i="2"/>
  <c r="C32" i="2"/>
  <c r="C28" i="2"/>
  <c r="C24" i="2"/>
  <c r="C20" i="2"/>
  <c r="C16" i="2"/>
  <c r="C12" i="2"/>
  <c r="C8" i="2"/>
  <c r="C4" i="2"/>
  <c r="B100" i="2"/>
  <c r="O51" i="2"/>
  <c r="L40" i="2"/>
  <c r="B30" i="2"/>
  <c r="E19" i="2"/>
  <c r="L8" i="2"/>
  <c r="B1" i="2"/>
  <c r="J75" i="2"/>
  <c r="D47" i="2"/>
  <c r="J36" i="2"/>
  <c r="M25" i="2"/>
  <c r="D15" i="2"/>
  <c r="M4" i="2"/>
  <c r="B74" i="2"/>
  <c r="E44" i="2"/>
  <c r="E28" i="2"/>
  <c r="L9" i="2"/>
  <c r="O61" i="2"/>
  <c r="D10" i="2"/>
  <c r="B31" i="2"/>
  <c r="L4" i="2"/>
  <c r="D30" i="2"/>
  <c r="J73" i="2"/>
  <c r="M46" i="2"/>
  <c r="D36" i="2"/>
  <c r="J25" i="2"/>
  <c r="M14" i="2"/>
  <c r="J4" i="2"/>
  <c r="E42" i="2"/>
  <c r="E6" i="2"/>
  <c r="D6" i="2"/>
  <c r="E58" i="2"/>
  <c r="B44" i="2"/>
  <c r="E33" i="2"/>
  <c r="L22" i="2"/>
  <c r="B12" i="2"/>
  <c r="M2" i="2"/>
  <c r="E38" i="2"/>
  <c r="F3" i="2"/>
  <c r="J7" i="2"/>
  <c r="O57" i="2"/>
  <c r="M43" i="2"/>
  <c r="D33" i="2"/>
  <c r="J22" i="2"/>
  <c r="M11" i="2"/>
  <c r="L2" i="2"/>
  <c r="B124" i="2"/>
  <c r="A77" i="2"/>
  <c r="A17" i="2"/>
  <c r="H28" i="2"/>
  <c r="B54" i="2"/>
  <c r="O20" i="2"/>
  <c r="K52" i="2"/>
  <c r="N19" i="2"/>
  <c r="N110" i="2"/>
  <c r="K35" i="2"/>
  <c r="C5" i="2"/>
  <c r="P48" i="2"/>
  <c r="B18" i="2"/>
  <c r="J91" i="2"/>
  <c r="M33" i="2"/>
  <c r="M3" i="2"/>
  <c r="H48" i="2"/>
  <c r="B23" i="2"/>
  <c r="E2" i="2"/>
  <c r="J23" i="2"/>
  <c r="E24" i="2"/>
  <c r="B17" i="2"/>
  <c r="J89" i="2"/>
  <c r="D44" i="2"/>
  <c r="M30" i="2"/>
  <c r="J17" i="2"/>
  <c r="N2" i="2"/>
  <c r="B29" i="2"/>
  <c r="E25" i="2"/>
  <c r="J6" i="2"/>
  <c r="N78" i="2"/>
  <c r="H103" i="2"/>
  <c r="A8" i="2"/>
  <c r="P22" i="2"/>
  <c r="C49" i="2"/>
  <c r="O16" i="2"/>
  <c r="P47" i="2"/>
  <c r="N15" i="2"/>
  <c r="O89" i="2"/>
  <c r="K31" i="2"/>
  <c r="K3" i="2"/>
  <c r="E43" i="2"/>
  <c r="L16" i="2"/>
  <c r="J67" i="2"/>
  <c r="J28" i="2"/>
  <c r="B3" i="2"/>
  <c r="L41" i="2"/>
  <c r="L21" i="2"/>
  <c r="E26" i="2"/>
  <c r="H2" i="2"/>
  <c r="E20" i="2"/>
  <c r="D5" i="2"/>
  <c r="J65" i="2"/>
  <c r="M42" i="2"/>
  <c r="J29" i="2"/>
  <c r="J13" i="2"/>
  <c r="D2" i="2"/>
  <c r="E22" i="2"/>
  <c r="N1" i="2"/>
  <c r="D51" i="2"/>
  <c r="E37" i="2"/>
  <c r="E21" i="2"/>
  <c r="B8" i="2"/>
  <c r="E46" i="2"/>
  <c r="J85" i="2"/>
  <c r="J95" i="2"/>
  <c r="O47" i="2"/>
  <c r="M31" i="2"/>
  <c r="J18" i="2"/>
  <c r="E5" i="2"/>
  <c r="O56" i="2"/>
  <c r="L15" i="2"/>
  <c r="D46" i="2"/>
  <c r="B4" i="2"/>
  <c r="B86" i="2"/>
  <c r="M7" i="2"/>
  <c r="L38" i="2"/>
  <c r="I49" i="2"/>
  <c r="J11" i="2"/>
  <c r="M87" i="2"/>
  <c r="H71" i="2"/>
  <c r="P4" i="2"/>
  <c r="H17" i="2"/>
  <c r="O44" i="2"/>
  <c r="O12" i="2"/>
  <c r="N43" i="2"/>
  <c r="N11" i="2"/>
  <c r="O73" i="2"/>
  <c r="K27" i="2"/>
  <c r="C3" i="2"/>
  <c r="E39" i="2"/>
  <c r="E11" i="2"/>
  <c r="J60" i="2"/>
  <c r="J24" i="2"/>
  <c r="B98" i="2"/>
  <c r="E40" i="2"/>
  <c r="B19" i="2"/>
  <c r="B9" i="2"/>
  <c r="B90" i="2"/>
  <c r="E16" i="2"/>
  <c r="J101" i="2"/>
  <c r="E59" i="2"/>
  <c r="J41" i="2"/>
  <c r="D28" i="2"/>
  <c r="D12" i="2"/>
  <c r="H1" i="2"/>
  <c r="E18" i="2"/>
  <c r="G104" i="2"/>
  <c r="J49" i="2"/>
  <c r="B36" i="2"/>
  <c r="B20" i="2"/>
  <c r="L6" i="2"/>
  <c r="L43" i="2"/>
  <c r="A49" i="2"/>
  <c r="J87" i="2"/>
  <c r="J46" i="2"/>
  <c r="J30" i="2"/>
  <c r="D17" i="2"/>
  <c r="E4" i="2"/>
  <c r="I52" i="2"/>
  <c r="E10" i="2"/>
  <c r="J43" i="2"/>
  <c r="C53" i="2"/>
  <c r="L46" i="2"/>
  <c r="L31" i="2"/>
  <c r="D41" i="2"/>
  <c r="J14" i="2"/>
  <c r="J2" i="2"/>
  <c r="E3" i="2"/>
  <c r="L56" i="2"/>
  <c r="L11" i="2"/>
  <c r="L19" i="2"/>
  <c r="L111" i="2"/>
  <c r="H54" i="2"/>
  <c r="B83" i="2"/>
  <c r="H12" i="2"/>
  <c r="O40" i="2"/>
  <c r="O8" i="2"/>
  <c r="N39" i="2"/>
  <c r="N7" i="2"/>
  <c r="G59" i="2"/>
  <c r="K23" i="2"/>
  <c r="C1" i="2"/>
  <c r="B38" i="2"/>
  <c r="E7" i="2"/>
  <c r="C50" i="2"/>
  <c r="D23" i="2"/>
  <c r="B66" i="2"/>
  <c r="L37" i="2"/>
  <c r="L17" i="2"/>
  <c r="O53" i="2"/>
  <c r="D53" i="2"/>
  <c r="L13" i="2"/>
  <c r="J19" i="2"/>
  <c r="A55" i="2"/>
  <c r="D40" i="2"/>
  <c r="D24" i="2"/>
  <c r="M10" i="2"/>
  <c r="B94" i="2"/>
  <c r="O1" i="2"/>
  <c r="B96" i="2"/>
  <c r="D48" i="2"/>
  <c r="B32" i="2"/>
  <c r="L18" i="2"/>
  <c r="G5" i="2"/>
  <c r="E34" i="2"/>
  <c r="J39" i="2"/>
  <c r="J79" i="2"/>
  <c r="J42" i="2"/>
  <c r="D29" i="2"/>
  <c r="M15" i="2"/>
  <c r="P1" i="2"/>
  <c r="G49" i="2"/>
  <c r="D4" i="2"/>
  <c r="D38" i="2"/>
  <c r="D76" i="2"/>
  <c r="P6" i="2"/>
  <c r="O36" i="2"/>
  <c r="N35" i="2"/>
  <c r="N3" i="2"/>
  <c r="K19" i="2"/>
  <c r="B92" i="2"/>
  <c r="B6" i="2"/>
  <c r="M45" i="2"/>
  <c r="J59" i="2"/>
  <c r="E36" i="2"/>
  <c r="K47" i="2"/>
  <c r="L45" i="2"/>
  <c r="M8" i="2"/>
  <c r="M22" i="2"/>
  <c r="J9" i="2"/>
  <c r="J69" i="2"/>
  <c r="L30" i="2"/>
  <c r="G4" i="2"/>
  <c r="D34" i="2"/>
  <c r="M27" i="2"/>
  <c r="B45" i="2"/>
  <c r="B51" i="2"/>
  <c r="L23" i="2"/>
  <c r="E9" i="2"/>
  <c r="E62" i="2"/>
  <c r="G75" i="2"/>
  <c r="J55" i="2"/>
  <c r="N118" i="2"/>
  <c r="G52" i="2"/>
  <c r="L32" i="2"/>
  <c r="M17" i="2"/>
  <c r="B15" i="2"/>
  <c r="B11" i="2"/>
  <c r="M38" i="2"/>
  <c r="E54" i="2"/>
  <c r="B88" i="2"/>
  <c r="E17" i="2"/>
  <c r="J71" i="2"/>
  <c r="F1" i="2"/>
  <c r="J31" i="2"/>
  <c r="B70" i="2"/>
  <c r="M24" i="2"/>
  <c r="M35" i="2"/>
  <c r="C102" i="2"/>
  <c r="E49" i="2"/>
  <c r="P45" i="2"/>
  <c r="O94" i="2"/>
  <c r="O32" i="2"/>
  <c r="J90" i="2"/>
  <c r="N31" i="2"/>
  <c r="G94" i="2"/>
  <c r="L47" i="2"/>
  <c r="K15" i="2"/>
  <c r="B84" i="2"/>
  <c r="L28" i="2"/>
  <c r="G2" i="2"/>
  <c r="J44" i="2"/>
  <c r="M13" i="2"/>
  <c r="D55" i="2"/>
  <c r="L33" i="2"/>
  <c r="E8" i="2"/>
  <c r="D42" i="2"/>
  <c r="B43" i="2"/>
  <c r="O2" i="2"/>
  <c r="D1" i="2"/>
  <c r="E51" i="2"/>
  <c r="M34" i="2"/>
  <c r="J21" i="2"/>
  <c r="D8" i="2"/>
  <c r="L39" i="2"/>
  <c r="K50" i="2"/>
  <c r="B80" i="2"/>
  <c r="L42" i="2"/>
  <c r="E29" i="2"/>
  <c r="B16" i="2"/>
  <c r="B2" i="2"/>
  <c r="L27" i="2"/>
  <c r="J27" i="2"/>
  <c r="I54" i="2"/>
  <c r="M39" i="2"/>
  <c r="J26" i="2"/>
  <c r="J10" i="2"/>
  <c r="B102" i="2"/>
  <c r="B37" i="2"/>
  <c r="E1" i="2"/>
  <c r="D26" i="2"/>
  <c r="B40" i="2"/>
  <c r="D37" i="2"/>
  <c r="A53" i="2"/>
  <c r="J103" i="2"/>
  <c r="E52" i="2"/>
  <c r="C70" i="2"/>
  <c r="A39" i="2"/>
  <c r="P38" i="2"/>
  <c r="O78" i="2"/>
  <c r="O28" i="2"/>
  <c r="J74" i="2"/>
  <c r="N27" i="2"/>
  <c r="G78" i="2"/>
  <c r="K43" i="2"/>
  <c r="K11" i="2"/>
  <c r="A56" i="2"/>
  <c r="E27" i="2"/>
  <c r="J35" i="2"/>
  <c r="D39" i="2"/>
  <c r="J12" i="2"/>
  <c r="K51" i="2"/>
  <c r="E32" i="2"/>
  <c r="L5" i="2"/>
  <c r="M36" i="2"/>
  <c r="B39" i="2"/>
  <c r="J1" i="2"/>
  <c r="J109" i="2"/>
  <c r="P49" i="2"/>
  <c r="J33" i="2"/>
  <c r="D20" i="2"/>
  <c r="M6" i="2"/>
  <c r="L35" i="2"/>
  <c r="M40" i="2"/>
  <c r="B72" i="2"/>
  <c r="E41" i="2"/>
  <c r="B28" i="2"/>
  <c r="L14" i="2"/>
  <c r="G1" i="2"/>
  <c r="B21" i="2"/>
  <c r="M20" i="2"/>
  <c r="J52" i="2"/>
  <c r="J38" i="2"/>
  <c r="D25" i="2"/>
  <c r="D9" i="2"/>
  <c r="B78" i="2"/>
  <c r="E30" i="2"/>
  <c r="J93" i="2"/>
  <c r="D22" i="2"/>
  <c r="N115" i="2"/>
  <c r="A28" i="2"/>
  <c r="H33" i="2"/>
  <c r="O62" i="2"/>
  <c r="O24" i="2"/>
  <c r="O59" i="2"/>
  <c r="N23" i="2"/>
  <c r="G62" i="2"/>
  <c r="K39" i="2"/>
  <c r="K7" i="2"/>
  <c r="I50" i="2"/>
  <c r="B22" i="2"/>
  <c r="J15" i="2"/>
  <c r="D35" i="2"/>
  <c r="D7" i="2"/>
  <c r="B50" i="2"/>
  <c r="L25" i="2"/>
  <c r="L3" i="2"/>
  <c r="M28" i="2"/>
  <c r="B27" i="2"/>
  <c r="B25" i="2"/>
  <c r="J97" i="2"/>
  <c r="J45" i="2"/>
  <c r="D32" i="2"/>
  <c r="M18" i="2"/>
  <c r="J3" i="2"/>
  <c r="B33" i="2"/>
  <c r="M32" i="2"/>
  <c r="J54" i="2"/>
  <c r="L26" i="2"/>
  <c r="L10" i="2"/>
  <c r="E14" i="2"/>
  <c r="D21" i="2"/>
  <c r="D18" i="2"/>
  <c r="L50" i="2"/>
  <c r="M19" i="2"/>
</calcChain>
</file>

<file path=xl/sharedStrings.xml><?xml version="1.0" encoding="utf-8"?>
<sst xmlns="http://schemas.openxmlformats.org/spreadsheetml/2006/main" count="278" uniqueCount="175">
  <si>
    <t>Тема</t>
  </si>
  <si>
    <t>Студенти</t>
  </si>
  <si>
    <t>Алгоритми сортирања</t>
  </si>
  <si>
    <t>IDEA алгоритам</t>
  </si>
  <si>
    <t>Дискретне математичке структуре у медицини</t>
  </si>
  <si>
    <t>Вештачке неуронске мреже</t>
  </si>
  <si>
    <t>Леонардо Фибоначи</t>
  </si>
  <si>
    <t>Леонард Ојлер</t>
  </si>
  <si>
    <t xml:space="preserve">Рекурзија и стабла кодирања </t>
  </si>
  <si>
    <t>Максимовић Маријана 100/2017</t>
  </si>
  <si>
    <t>Фазлијевић Даниел 22/2017</t>
  </si>
  <si>
    <t xml:space="preserve">  </t>
  </si>
  <si>
    <t xml:space="preserve">Стабла и њихова примена </t>
  </si>
  <si>
    <t>Скендери Едис 297/2017</t>
  </si>
  <si>
    <t>Старчевић Ђорђе 278/2017</t>
  </si>
  <si>
    <t>Рогић Александар 21/2017</t>
  </si>
  <si>
    <t xml:space="preserve">Дигитални потпис </t>
  </si>
  <si>
    <t>Stefanovic Vojislav 94/2017</t>
  </si>
  <si>
    <t>Stankovic Ivana  61/2017</t>
  </si>
  <si>
    <t>Sando Olivera 88/2017</t>
  </si>
  <si>
    <t>Risticevic Mirjana 31/2017</t>
  </si>
  <si>
    <t xml:space="preserve">Рекурзија у програмирању </t>
  </si>
  <si>
    <t>Миљковић Лука 28/2017</t>
  </si>
  <si>
    <t xml:space="preserve">Бинарна стабла </t>
  </si>
  <si>
    <t>Радосављевић Тамара 328/2016</t>
  </si>
  <si>
    <t>Петровић Кристина 330/2016</t>
  </si>
  <si>
    <t>Jukić Imran 270/17</t>
  </si>
  <si>
    <t>Kašćelan Zoran 24/17</t>
  </si>
  <si>
    <t xml:space="preserve">Коначни аутомати и формалне граматике </t>
  </si>
  <si>
    <t>Павловић Немања 179/2017</t>
  </si>
  <si>
    <t>Милетић Алекса 159/2017</t>
  </si>
  <si>
    <t xml:space="preserve">Проблем n дама </t>
  </si>
  <si>
    <t>Михајлија Милош 0045/2017</t>
  </si>
  <si>
    <t>Павићевић Александра 0378/2017</t>
  </si>
  <si>
    <t>Пауновић Данило 0166/2017</t>
  </si>
  <si>
    <t xml:space="preserve">SHA алгоритам </t>
  </si>
  <si>
    <t>Стојичић Никола 270/2016</t>
  </si>
  <si>
    <t>Јевтовић Деспот 72/2017</t>
  </si>
  <si>
    <t>Ђикановић Никола 353/2017</t>
  </si>
  <si>
    <t xml:space="preserve">Ремзијев проблем на графу </t>
  </si>
  <si>
    <t>Миливојевић Јана 282/2017</t>
  </si>
  <si>
    <t>Ђорђевић Никола 62/2017</t>
  </si>
  <si>
    <t>Sekulić Jelena 261/2017</t>
  </si>
  <si>
    <t>Rančić Sanja 133/2017</t>
  </si>
  <si>
    <t>Spasić Dušan 364/2017</t>
  </si>
  <si>
    <t>Јовић Матија 33/2017</t>
  </si>
  <si>
    <t>Каћански Дуња 118/2017</t>
  </si>
  <si>
    <t>Чоловић Маја 123/2017</t>
  </si>
  <si>
    <t>Стојковић Ана 188/2017</t>
  </si>
  <si>
    <t xml:space="preserve">Б-стабла </t>
  </si>
  <si>
    <t>Мирић Катарина 183/2016</t>
  </si>
  <si>
    <t>Михаиловић Милош 240/2013</t>
  </si>
  <si>
    <t xml:space="preserve">Проблем трговачког путника </t>
  </si>
  <si>
    <t>Павловић Катарина 193/2017</t>
  </si>
  <si>
    <t>Ивановић Лука 161/2017</t>
  </si>
  <si>
    <t>Трајковић Његош 120/2017</t>
  </si>
  <si>
    <t xml:space="preserve">Криптографија </t>
  </si>
  <si>
    <t>Abadic Nikola 105/2017</t>
  </si>
  <si>
    <t>Verovic Vuk 134/2017</t>
  </si>
  <si>
    <t>Aleksic Uros 36/2017</t>
  </si>
  <si>
    <t>Igrutinovic Milica 219/2017</t>
  </si>
  <si>
    <t xml:space="preserve">Ојлеров и Хамилтонов пут </t>
  </si>
  <si>
    <t>Cvijetić Ružica 301/17</t>
  </si>
  <si>
    <t>Trajković Teodora 65/17</t>
  </si>
  <si>
    <t>Stojev Simona 214/17</t>
  </si>
  <si>
    <t>Ubavkić Jovana 82/17</t>
  </si>
  <si>
    <t xml:space="preserve">Кенигсбершки мостови </t>
  </si>
  <si>
    <t>Стојић Стефан 259/2017</t>
  </si>
  <si>
    <t>Шегрт Јована 27/2017</t>
  </si>
  <si>
    <t xml:space="preserve">Проблем 4 боје </t>
  </si>
  <si>
    <t>Поповић Јован 43/2017</t>
  </si>
  <si>
    <t>Марковић Александра 6/2017</t>
  </si>
  <si>
    <t>Марковић Вероника 211/2017</t>
  </si>
  <si>
    <t xml:space="preserve">DES и AES алгоритми </t>
  </si>
  <si>
    <t>Вујић Милош 81/2017</t>
  </si>
  <si>
    <t>Голубовић Никола 201/2017</t>
  </si>
  <si>
    <t>Антић Александар 174/2017</t>
  </si>
  <si>
    <t>Гајић Душан 149/2017</t>
  </si>
  <si>
    <t>Дондо Лазар 84/2017</t>
  </si>
  <si>
    <t>Ђорђевић Мона 241/2017</t>
  </si>
  <si>
    <t>Лалић Анђела 13/2017</t>
  </si>
  <si>
    <t>Николић Мина 99/2017</t>
  </si>
  <si>
    <t xml:space="preserve">Бојење графова </t>
  </si>
  <si>
    <t>Катић Ана 117/2017</t>
  </si>
  <si>
    <t>Курћубић Ана 93/2017</t>
  </si>
  <si>
    <t>Марић Маша 362/2017</t>
  </si>
  <si>
    <t xml:space="preserve">Проблем максималног протока у мрежи </t>
  </si>
  <si>
    <t>Миловановић Андријана 38/2017</t>
  </si>
  <si>
    <t>Пејчић Огњен 103/2017</t>
  </si>
  <si>
    <t>Markicevic Djurdjica 152/2016</t>
  </si>
  <si>
    <t>Lukic Nemanja 1010/2017</t>
  </si>
  <si>
    <t xml:space="preserve">Дајкстра алгоритам </t>
  </si>
  <si>
    <t>Брановић Филип 186/2016</t>
  </si>
  <si>
    <t xml:space="preserve">Тјурингова машина </t>
  </si>
  <si>
    <t>Чановић  Сара 44/2017</t>
  </si>
  <si>
    <t>Анђела  Филиповић 217/2017</t>
  </si>
  <si>
    <t>Нађа  Стојанчевић 255/2017</t>
  </si>
  <si>
    <t>Елена Стијеповић 410/2017</t>
  </si>
  <si>
    <t xml:space="preserve">Исказни рачун и нормалне форме </t>
  </si>
  <si>
    <t>Petrović  Anđela 1017/2018</t>
  </si>
  <si>
    <t>Stanic Sara  1014/2018</t>
  </si>
  <si>
    <t>Starinac  Nikola  1015/2018</t>
  </si>
  <si>
    <t>Бабовић Марко 119/2017</t>
  </si>
  <si>
    <t>Вићић Александар 69/2017</t>
  </si>
  <si>
    <t>Бацић Теодора 276/2017</t>
  </si>
  <si>
    <t>Вујновић Симона 300/2017</t>
  </si>
  <si>
    <t>Jevtic Teodora 18/2017</t>
  </si>
  <si>
    <t xml:space="preserve">Комбинаторне игре </t>
  </si>
  <si>
    <t>Белић Милош 29/2017</t>
  </si>
  <si>
    <t>Врањеш Ђорђе 155/2017</t>
  </si>
  <si>
    <t xml:space="preserve">RSA алгоритам </t>
  </si>
  <si>
    <t>Пашић Николина 264/2017</t>
  </si>
  <si>
    <t>Милановић Стефан 53/2017</t>
  </si>
  <si>
    <t>Ђурђевић Сандра 41/2017</t>
  </si>
  <si>
    <t>Ђорић Ђина 328/2017</t>
  </si>
  <si>
    <t xml:space="preserve">Логичка и прекидачка кола </t>
  </si>
  <si>
    <t>Илић Катарина 261/2016</t>
  </si>
  <si>
    <t>Радован Чикић 125/2017</t>
  </si>
  <si>
    <t>Ерић Јована 273/2016</t>
  </si>
  <si>
    <t xml:space="preserve">Математичка логика </t>
  </si>
  <si>
    <t>Đokanović Emilija 98/2017</t>
  </si>
  <si>
    <t>Zečić Mirko 49/2017</t>
  </si>
  <si>
    <t>Vučendić Anđela 212/2017</t>
  </si>
  <si>
    <t>Đukanović Milena 129/2017</t>
  </si>
  <si>
    <t xml:space="preserve">Таутологије и ваљане формуле </t>
  </si>
  <si>
    <t>Урошевић Александра 308/2017</t>
  </si>
  <si>
    <t>Чакаревић Милица 147/2017</t>
  </si>
  <si>
    <t>Јовић Анђела 275/2017</t>
  </si>
  <si>
    <t>Босић Марија 48/2017</t>
  </si>
  <si>
    <t>Бањац Анастасија 339/2017</t>
  </si>
  <si>
    <t>Видаковић Вања 189/2017</t>
  </si>
  <si>
    <t>Петровић Сара 58/2017</t>
  </si>
  <si>
    <t>Миленковић Софија 303/2017</t>
  </si>
  <si>
    <t>Radosavljević Filip 355/2017</t>
  </si>
  <si>
    <t>Radunović Marko 46/2017</t>
  </si>
  <si>
    <t>Рајковић Милош 187/2017</t>
  </si>
  <si>
    <t>Станивук Синиша 104/2017</t>
  </si>
  <si>
    <t>Прерадовић Бојана 205/2017</t>
  </si>
  <si>
    <t>Ранковић Јелена 150/2017</t>
  </si>
  <si>
    <t xml:space="preserve">Потребни и довољни услови за Хамилтонове графове </t>
  </si>
  <si>
    <t>Ковачевић Миљана 1030/2018</t>
  </si>
  <si>
    <t>Кљаић Бојана 1045/2018</t>
  </si>
  <si>
    <t>Крстајић Александра 1043/2018</t>
  </si>
  <si>
    <t>Јејина Ђорђа 1046/2018</t>
  </si>
  <si>
    <t>Јањић Ђорђе 1075/17</t>
  </si>
  <si>
    <t>Капикул Ања 1044/2018</t>
  </si>
  <si>
    <t>Manjencic  Nikola 1035/2018</t>
  </si>
  <si>
    <t>Стојиљковић Александра 315/2017</t>
  </si>
  <si>
    <t>Челиковић Марија 195/2017</t>
  </si>
  <si>
    <t>Matic Andrija  78/2017</t>
  </si>
  <si>
    <t>Manjencic Nikola  1035/2018</t>
  </si>
  <si>
    <t xml:space="preserve">Препознавање музичких мелодија помоћу графова </t>
  </si>
  <si>
    <t>Николић Огњен 77/2017</t>
  </si>
  <si>
    <t>Одаловић Борис 182/20177</t>
  </si>
  <si>
    <t>Петровић Ивона 246/2017</t>
  </si>
  <si>
    <t>Тодовић Марија 59/2017</t>
  </si>
  <si>
    <t>Папић  Николина 494/2017</t>
  </si>
  <si>
    <t>Тасић Тијана 215/2017</t>
  </si>
  <si>
    <t>Менићанин  Сара 389/2017</t>
  </si>
  <si>
    <t>Пантовић  Невена 248/2017</t>
  </si>
  <si>
    <t>Ђурђевић  Лука 232/2017</t>
  </si>
  <si>
    <t>Sokolović Danica 357/2016</t>
  </si>
  <si>
    <t>Djordjević Nikolina 351/2016</t>
  </si>
  <si>
    <t xml:space="preserve">Одређивање путева у графу </t>
  </si>
  <si>
    <t>Ранђеловић Нела 1017/2017</t>
  </si>
  <si>
    <t>Вукојевић Стефан 1019/2017</t>
  </si>
  <si>
    <t>Дамњановић  Ирина 20/2017</t>
  </si>
  <si>
    <t>Илић Анђелка  337/17</t>
  </si>
  <si>
    <t>Јовановић  Никола 109/2017</t>
  </si>
  <si>
    <t>Гагић  Тања 108/2017</t>
  </si>
  <si>
    <t>Вукосављевић Тамара 331/2017</t>
  </si>
  <si>
    <t>Гавриловић Теодора 16/2017</t>
  </si>
  <si>
    <t>Булова алгебра и њена примена у програмирању</t>
  </si>
  <si>
    <t>Елементи теорије графова</t>
  </si>
  <si>
    <t>ДМС - одобрени семинарски радови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</si>
</sst>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8" x14ac:knownFonts="1">
    <font>
      <sz val="10"/>
      <color rgb="FF000000"/>
      <name val="Arial"/>
    </font>
    <font>
      <sz val="10"/>
      <name val="Arial"/>
      <family val="2"/>
    </font>
    <font>
      <sz val="11"/>
      <color rgb="FF000000"/>
      <name val="Arial"/>
      <family val="2"/>
    </font>
    <font>
      <sz val="12"/>
      <color rgb="FF000000"/>
      <name val="Arial"/>
      <family val="2"/>
    </font>
    <font>
      <sz val="9"/>
      <color rgb="FF000000"/>
      <name val="Arial"/>
      <family val="2"/>
    </font>
    <font>
      <b/>
      <sz val="9"/>
      <name val="Arial"/>
      <family val="2"/>
    </font>
    <font>
      <sz val="9"/>
      <name val="Arial"/>
      <family val="2"/>
    </font>
    <font>
      <sz val="1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applyFont="1" applyAlignment="1"/>
    <xf numFmtId="164" fontId="1" fillId="0" borderId="0" xfId="0" applyNumberFormat="1" applyFont="1"/>
    <xf numFmtId="0" fontId="1" fillId="0" borderId="0" xfId="0" applyFont="1" applyFill="1"/>
    <xf numFmtId="0" fontId="4" fillId="0" borderId="0" xfId="0" applyFont="1" applyBorder="1" applyAlignment="1"/>
    <xf numFmtId="0" fontId="5" fillId="0" borderId="0" xfId="0" applyFont="1" applyBorder="1" applyAlignment="1"/>
    <xf numFmtId="0" fontId="2" fillId="0" borderId="0" xfId="0" applyFont="1" applyAlignment="1"/>
    <xf numFmtId="0" fontId="7" fillId="0" borderId="0" xfId="0" applyFont="1" applyFill="1"/>
    <xf numFmtId="0" fontId="5" fillId="0" borderId="0" xfId="0" applyFont="1" applyBorder="1" applyAlignment="1">
      <alignment horizontal="left"/>
    </xf>
    <xf numFmtId="0" fontId="6" fillId="0" borderId="0" xfId="0" applyFont="1" applyBorder="1" applyAlignment="1">
      <alignment horizontal="left"/>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P168"/>
  <sheetViews>
    <sheetView workbookViewId="0"/>
  </sheetViews>
  <sheetFormatPr defaultColWidth="14.44140625" defaultRowHeight="15.75" customHeight="1" x14ac:dyDescent="0.25"/>
  <sheetData>
    <row r="1" spans="1:16" ht="15.75" customHeight="1" x14ac:dyDescent="0.25">
      <c r="A1" t="str">
        <f ca="1">IFERROR(__xludf.DUMMYFUNCTION("QUERY(Odgovori!A:P)"),"Timestamp     ")</f>
        <v xml:space="preserve">Timestamp     </v>
      </c>
      <c r="B1" t="str">
        <f ca="1">IFERROR(__xludf.DUMMYFUNCTION("""COMPUTED_VALUE"""),"Тема:      ")</f>
        <v xml:space="preserve">Тема:      </v>
      </c>
      <c r="C1" t="str">
        <f ca="1">IFERROR(__xludf.DUMMYFUNCTION("""COMPUTED_VALUE"""),"Назив теме     ")</f>
        <v xml:space="preserve">Назив теме     </v>
      </c>
      <c r="D1" t="str">
        <f ca="1">IFERROR(__xludf.DUMMYFUNCTION("""COMPUTED_VALUE"""),"Кратак опис теме     ")</f>
        <v xml:space="preserve">Кратак опис теме     </v>
      </c>
      <c r="E1" t="str">
        <f ca="1">IFERROR(__xludf.DUMMYFUNCTION("""COMPUTED_VALUE"""),"Презиме     ")</f>
        <v xml:space="preserve">Презиме     </v>
      </c>
      <c r="F1" t="str">
        <f ca="1">IFERROR(__xludf.DUMMYFUNCTION("""COMPUTED_VALUE"""),"Име     ")</f>
        <v xml:space="preserve">Име     </v>
      </c>
      <c r="G1" t="str">
        <f ca="1">IFERROR(__xludf.DUMMYFUNCTION("""COMPUTED_VALUE"""),"Број индекса     ")</f>
        <v xml:space="preserve">Број индекса     </v>
      </c>
      <c r="H1" t="str">
        <f ca="1">IFERROR(__xludf.DUMMYFUNCTION("""COMPUTED_VALUE"""),"Презиме     ")</f>
        <v xml:space="preserve">Презиме     </v>
      </c>
      <c r="I1" t="str">
        <f ca="1">IFERROR(__xludf.DUMMYFUNCTION("""COMPUTED_VALUE"""),"Име     ")</f>
        <v xml:space="preserve">Име     </v>
      </c>
      <c r="J1" t="str">
        <f ca="1">IFERROR(__xludf.DUMMYFUNCTION("""COMPUTED_VALUE"""),"Број индекса     ")</f>
        <v xml:space="preserve">Број индекса     </v>
      </c>
      <c r="K1" t="str">
        <f ca="1">IFERROR(__xludf.DUMMYFUNCTION("""COMPUTED_VALUE"""),"Презиме     ")</f>
        <v xml:space="preserve">Презиме     </v>
      </c>
      <c r="L1" t="str">
        <f ca="1">IFERROR(__xludf.DUMMYFUNCTION("""COMPUTED_VALUE"""),"Име     ")</f>
        <v xml:space="preserve">Име     </v>
      </c>
      <c r="M1" t="str">
        <f ca="1">IFERROR(__xludf.DUMMYFUNCTION("""COMPUTED_VALUE"""),"Број индекса     ")</f>
        <v xml:space="preserve">Број индекса     </v>
      </c>
      <c r="N1" t="str">
        <f ca="1">IFERROR(__xludf.DUMMYFUNCTION("""COMPUTED_VALUE"""),"Презиме     ")</f>
        <v xml:space="preserve">Презиме     </v>
      </c>
      <c r="O1" t="str">
        <f ca="1">IFERROR(__xludf.DUMMYFUNCTION("""COMPUTED_VALUE"""),"Име     ")</f>
        <v xml:space="preserve">Име     </v>
      </c>
      <c r="P1" t="str">
        <f ca="1">IFERROR(__xludf.DUMMYFUNCTION("""COMPUTED_VALUE"""),"Број индекса     ")</f>
        <v xml:space="preserve">Број индекса     </v>
      </c>
    </row>
    <row r="2" spans="1:16" ht="15.75" customHeight="1" x14ac:dyDescent="0.25">
      <c r="A2" s="1">
        <f ca="1">IFERROR(__xludf.DUMMYFUNCTION("""COMPUTED_VALUE"""),43579.9193748148)</f>
        <v>43579.919374814803</v>
      </c>
      <c r="B2" t="str">
        <f ca="1">IFERROR(__xludf.DUMMYFUNCTION("""COMPUTED_VALUE"""),"Криптографија")</f>
        <v>Криптографија</v>
      </c>
      <c r="C2" t="str">
        <f ca="1">IFERROR(__xludf.DUMMYFUNCTION("""COMPUTED_VALUE"""),"")</f>
        <v/>
      </c>
      <c r="D2" t="str">
        <f ca="1">IFERROR(__xludf.DUMMYFUNCTION("""COMPUTED_VALUE"""),"")</f>
        <v/>
      </c>
      <c r="E2" t="str">
        <f ca="1">IFERROR(__xludf.DUMMYFUNCTION("""COMPUTED_VALUE"""),"Ранђеловић")</f>
        <v>Ранђеловић</v>
      </c>
      <c r="F2" t="str">
        <f ca="1">IFERROR(__xludf.DUMMYFUNCTION("""COMPUTED_VALUE"""),"Нела")</f>
        <v>Нела</v>
      </c>
      <c r="G2" t="str">
        <f ca="1">IFERROR(__xludf.DUMMYFUNCTION("""COMPUTED_VALUE"""),"1017/2017")</f>
        <v>1017/2017</v>
      </c>
      <c r="H2" t="str">
        <f ca="1">IFERROR(__xludf.DUMMYFUNCTION("""COMPUTED_VALUE"""),"Вукојевић")</f>
        <v>Вукојевић</v>
      </c>
      <c r="I2" t="str">
        <f ca="1">IFERROR(__xludf.DUMMYFUNCTION("""COMPUTED_VALUE"""),"Стефан")</f>
        <v>Стефан</v>
      </c>
      <c r="J2" t="str">
        <f ca="1">IFERROR(__xludf.DUMMYFUNCTION("""COMPUTED_VALUE"""),"1019/2017")</f>
        <v>1019/2017</v>
      </c>
      <c r="K2" t="str">
        <f ca="1">IFERROR(__xludf.DUMMYFUNCTION("""COMPUTED_VALUE"""),"")</f>
        <v/>
      </c>
      <c r="L2" t="str">
        <f ca="1">IFERROR(__xludf.DUMMYFUNCTION("""COMPUTED_VALUE"""),"")</f>
        <v/>
      </c>
      <c r="M2" t="str">
        <f ca="1">IFERROR(__xludf.DUMMYFUNCTION("""COMPUTED_VALUE"""),"")</f>
        <v/>
      </c>
      <c r="N2" t="str">
        <f ca="1">IFERROR(__xludf.DUMMYFUNCTION("""COMPUTED_VALUE"""),"")</f>
        <v/>
      </c>
      <c r="O2" t="str">
        <f ca="1">IFERROR(__xludf.DUMMYFUNCTION("""COMPUTED_VALUE"""),"")</f>
        <v/>
      </c>
      <c r="P2" t="str">
        <f ca="1">IFERROR(__xludf.DUMMYFUNCTION("""COMPUTED_VALUE"""),"")</f>
        <v/>
      </c>
    </row>
    <row r="3" spans="1:16" ht="15.75" customHeight="1" x14ac:dyDescent="0.25">
      <c r="A3" s="1">
        <f ca="1">IFERROR(__xludf.DUMMYFUNCTION("""COMPUTED_VALUE"""),43579.9232203819)</f>
        <v>43579.923220381897</v>
      </c>
      <c r="B3" t="str">
        <f ca="1">IFERROR(__xludf.DUMMYFUNCTION("""COMPUTED_VALUE"""),"Рекурзија и стабла кодирања")</f>
        <v>Рекурзија и стабла кодирања</v>
      </c>
      <c r="C3" t="str">
        <f ca="1">IFERROR(__xludf.DUMMYFUNCTION("""COMPUTED_VALUE"""),"")</f>
        <v/>
      </c>
      <c r="D3" t="str">
        <f ca="1">IFERROR(__xludf.DUMMYFUNCTION("""COMPUTED_VALUE"""),"")</f>
        <v/>
      </c>
      <c r="E3" t="str">
        <f ca="1">IFERROR(__xludf.DUMMYFUNCTION("""COMPUTED_VALUE"""),"Максимовић")</f>
        <v>Максимовић</v>
      </c>
      <c r="F3" t="str">
        <f ca="1">IFERROR(__xludf.DUMMYFUNCTION("""COMPUTED_VALUE"""),"Маријана")</f>
        <v>Маријана</v>
      </c>
      <c r="G3" t="str">
        <f ca="1">IFERROR(__xludf.DUMMYFUNCTION("""COMPUTED_VALUE"""),"100/2017")</f>
        <v>100/2017</v>
      </c>
      <c r="H3" t="str">
        <f ca="1">IFERROR(__xludf.DUMMYFUNCTION("""COMPUTED_VALUE"""),"Фазлијевић")</f>
        <v>Фазлијевић</v>
      </c>
      <c r="I3" t="str">
        <f ca="1">IFERROR(__xludf.DUMMYFUNCTION("""COMPUTED_VALUE"""),"Даниел")</f>
        <v>Даниел</v>
      </c>
      <c r="J3" t="str">
        <f ca="1">IFERROR(__xludf.DUMMYFUNCTION("""COMPUTED_VALUE"""),"22/2017")</f>
        <v>22/2017</v>
      </c>
      <c r="K3" t="str">
        <f ca="1">IFERROR(__xludf.DUMMYFUNCTION("""COMPUTED_VALUE"""),"")</f>
        <v/>
      </c>
      <c r="L3" t="str">
        <f ca="1">IFERROR(__xludf.DUMMYFUNCTION("""COMPUTED_VALUE"""),"")</f>
        <v/>
      </c>
      <c r="M3" t="str">
        <f ca="1">IFERROR(__xludf.DUMMYFUNCTION("""COMPUTED_VALUE"""),"")</f>
        <v/>
      </c>
      <c r="N3" t="str">
        <f ca="1">IFERROR(__xludf.DUMMYFUNCTION("""COMPUTED_VALUE"""),"")</f>
        <v/>
      </c>
      <c r="O3" t="str">
        <f ca="1">IFERROR(__xludf.DUMMYFUNCTION("""COMPUTED_VALUE"""),"")</f>
        <v/>
      </c>
      <c r="P3" t="str">
        <f ca="1">IFERROR(__xludf.DUMMYFUNCTION("""COMPUTED_VALUE"""),"")</f>
        <v/>
      </c>
    </row>
    <row r="4" spans="1:16" ht="15.75" customHeight="1" x14ac:dyDescent="0.25">
      <c r="A4" s="1">
        <f ca="1">IFERROR(__xludf.DUMMYFUNCTION("""COMPUTED_VALUE"""),43579.9261582175)</f>
        <v>43579.926158217502</v>
      </c>
      <c r="B4" t="str">
        <f ca="1">IFERROR(__xludf.DUMMYFUNCTION("""COMPUTED_VALUE"""),"Стабла и њихова примена")</f>
        <v>Стабла и њихова примена</v>
      </c>
      <c r="C4" t="str">
        <f ca="1">IFERROR(__xludf.DUMMYFUNCTION("""COMPUTED_VALUE"""),"")</f>
        <v/>
      </c>
      <c r="D4" t="str">
        <f ca="1">IFERROR(__xludf.DUMMYFUNCTION("""COMPUTED_VALUE"""),"")</f>
        <v/>
      </c>
      <c r="E4" t="str">
        <f ca="1">IFERROR(__xludf.DUMMYFUNCTION("""COMPUTED_VALUE"""),"Скендери")</f>
        <v>Скендери</v>
      </c>
      <c r="F4" t="str">
        <f ca="1">IFERROR(__xludf.DUMMYFUNCTION("""COMPUTED_VALUE"""),"Едис")</f>
        <v>Едис</v>
      </c>
      <c r="G4" t="str">
        <f ca="1">IFERROR(__xludf.DUMMYFUNCTION("""COMPUTED_VALUE"""),"297/2017")</f>
        <v>297/2017</v>
      </c>
      <c r="H4" t="str">
        <f ca="1">IFERROR(__xludf.DUMMYFUNCTION("""COMPUTED_VALUE"""),"Старчевић")</f>
        <v>Старчевић</v>
      </c>
      <c r="I4" t="str">
        <f ca="1">IFERROR(__xludf.DUMMYFUNCTION("""COMPUTED_VALUE"""),"Ђорђе")</f>
        <v>Ђорђе</v>
      </c>
      <c r="J4" t="str">
        <f ca="1">IFERROR(__xludf.DUMMYFUNCTION("""COMPUTED_VALUE"""),"278/2017")</f>
        <v>278/2017</v>
      </c>
      <c r="K4" t="str">
        <f ca="1">IFERROR(__xludf.DUMMYFUNCTION("""COMPUTED_VALUE"""),"Рогић")</f>
        <v>Рогић</v>
      </c>
      <c r="L4" t="str">
        <f ca="1">IFERROR(__xludf.DUMMYFUNCTION("""COMPUTED_VALUE"""),"Александар")</f>
        <v>Александар</v>
      </c>
      <c r="M4" t="str">
        <f ca="1">IFERROR(__xludf.DUMMYFUNCTION("""COMPUTED_VALUE"""),"21/2017")</f>
        <v>21/2017</v>
      </c>
      <c r="N4" t="str">
        <f ca="1">IFERROR(__xludf.DUMMYFUNCTION("""COMPUTED_VALUE"""),"")</f>
        <v/>
      </c>
      <c r="O4" t="str">
        <f ca="1">IFERROR(__xludf.DUMMYFUNCTION("""COMPUTED_VALUE"""),"")</f>
        <v/>
      </c>
      <c r="P4" t="str">
        <f ca="1">IFERROR(__xludf.DUMMYFUNCTION("""COMPUTED_VALUE"""),"")</f>
        <v/>
      </c>
    </row>
    <row r="5" spans="1:16" ht="15.75" customHeight="1" x14ac:dyDescent="0.25">
      <c r="A5" s="1">
        <f ca="1">IFERROR(__xludf.DUMMYFUNCTION("""COMPUTED_VALUE"""),43579.9278748379)</f>
        <v>43579.9278748379</v>
      </c>
      <c r="B5" t="str">
        <f ca="1">IFERROR(__xludf.DUMMYFUNCTION("""COMPUTED_VALUE"""),"Тјурингова машина")</f>
        <v>Тјурингова машина</v>
      </c>
      <c r="C5" t="str">
        <f ca="1">IFERROR(__xludf.DUMMYFUNCTION("""COMPUTED_VALUE"""),"")</f>
        <v/>
      </c>
      <c r="D5" t="str">
        <f ca="1">IFERROR(__xludf.DUMMYFUNCTION("""COMPUTED_VALUE"""),"")</f>
        <v/>
      </c>
      <c r="E5" t="str">
        <f ca="1">IFERROR(__xludf.DUMMYFUNCTION("""COMPUTED_VALUE"""),"Челиковић")</f>
        <v>Челиковић</v>
      </c>
      <c r="F5" t="str">
        <f ca="1">IFERROR(__xludf.DUMMYFUNCTION("""COMPUTED_VALUE"""),"Марија")</f>
        <v>Марија</v>
      </c>
      <c r="G5" t="str">
        <f ca="1">IFERROR(__xludf.DUMMYFUNCTION("""COMPUTED_VALUE"""),"195/2017")</f>
        <v>195/2017</v>
      </c>
      <c r="H5" t="str">
        <f ca="1">IFERROR(__xludf.DUMMYFUNCTION("""COMPUTED_VALUE"""),"Стојиљковић")</f>
        <v>Стојиљковић</v>
      </c>
      <c r="I5" t="str">
        <f ca="1">IFERROR(__xludf.DUMMYFUNCTION("""COMPUTED_VALUE"""),"Александра")</f>
        <v>Александра</v>
      </c>
      <c r="J5" t="str">
        <f ca="1">IFERROR(__xludf.DUMMYFUNCTION("""COMPUTED_VALUE"""),"315/2017")</f>
        <v>315/2017</v>
      </c>
      <c r="K5" t="str">
        <f ca="1">IFERROR(__xludf.DUMMYFUNCTION("""COMPUTED_VALUE"""),"")</f>
        <v/>
      </c>
      <c r="L5" t="str">
        <f ca="1">IFERROR(__xludf.DUMMYFUNCTION("""COMPUTED_VALUE"""),"")</f>
        <v/>
      </c>
      <c r="M5" t="str">
        <f ca="1">IFERROR(__xludf.DUMMYFUNCTION("""COMPUTED_VALUE"""),"")</f>
        <v/>
      </c>
      <c r="N5" t="str">
        <f ca="1">IFERROR(__xludf.DUMMYFUNCTION("""COMPUTED_VALUE"""),"")</f>
        <v/>
      </c>
      <c r="O5" t="str">
        <f ca="1">IFERROR(__xludf.DUMMYFUNCTION("""COMPUTED_VALUE"""),"")</f>
        <v/>
      </c>
      <c r="P5" t="str">
        <f ca="1">IFERROR(__xludf.DUMMYFUNCTION("""COMPUTED_VALUE"""),"")</f>
        <v/>
      </c>
    </row>
    <row r="6" spans="1:16" ht="15.75" customHeight="1" x14ac:dyDescent="0.25">
      <c r="A6" s="1">
        <f ca="1">IFERROR(__xludf.DUMMYFUNCTION("""COMPUTED_VALUE"""),43579.9416293634)</f>
        <v>43579.941629363399</v>
      </c>
      <c r="B6" t="str">
        <f ca="1">IFERROR(__xludf.DUMMYFUNCTION("""COMPUTED_VALUE"""),"Дигитални потпис")</f>
        <v>Дигитални потпис</v>
      </c>
      <c r="C6" t="str">
        <f ca="1">IFERROR(__xludf.DUMMYFUNCTION("""COMPUTED_VALUE"""),"")</f>
        <v/>
      </c>
      <c r="D6" t="str">
        <f ca="1">IFERROR(__xludf.DUMMYFUNCTION("""COMPUTED_VALUE"""),"")</f>
        <v/>
      </c>
      <c r="E6" t="str">
        <f ca="1">IFERROR(__xludf.DUMMYFUNCTION("""COMPUTED_VALUE"""),"Stefanovic")</f>
        <v>Stefanovic</v>
      </c>
      <c r="F6" t="str">
        <f ca="1">IFERROR(__xludf.DUMMYFUNCTION("""COMPUTED_VALUE"""),"Vojislav")</f>
        <v>Vojislav</v>
      </c>
      <c r="G6" t="str">
        <f ca="1">IFERROR(__xludf.DUMMYFUNCTION("""COMPUTED_VALUE"""),"94/2017")</f>
        <v>94/2017</v>
      </c>
      <c r="H6" t="str">
        <f ca="1">IFERROR(__xludf.DUMMYFUNCTION("""COMPUTED_VALUE"""),"Stankovic")</f>
        <v>Stankovic</v>
      </c>
      <c r="I6" t="str">
        <f ca="1">IFERROR(__xludf.DUMMYFUNCTION("""COMPUTED_VALUE"""),"Ivana ")</f>
        <v xml:space="preserve">Ivana </v>
      </c>
      <c r="J6" t="str">
        <f ca="1">IFERROR(__xludf.DUMMYFUNCTION("""COMPUTED_VALUE"""),"61/2017")</f>
        <v>61/2017</v>
      </c>
      <c r="K6" t="str">
        <f ca="1">IFERROR(__xludf.DUMMYFUNCTION("""COMPUTED_VALUE"""),"Sando")</f>
        <v>Sando</v>
      </c>
      <c r="L6" t="str">
        <f ca="1">IFERROR(__xludf.DUMMYFUNCTION("""COMPUTED_VALUE"""),"Olivera")</f>
        <v>Olivera</v>
      </c>
      <c r="M6" t="str">
        <f ca="1">IFERROR(__xludf.DUMMYFUNCTION("""COMPUTED_VALUE"""),"88/2017")</f>
        <v>88/2017</v>
      </c>
      <c r="N6" t="str">
        <f ca="1">IFERROR(__xludf.DUMMYFUNCTION("""COMPUTED_VALUE"""),"Risticevic")</f>
        <v>Risticevic</v>
      </c>
      <c r="O6" t="str">
        <f ca="1">IFERROR(__xludf.DUMMYFUNCTION("""COMPUTED_VALUE"""),"Mirjana")</f>
        <v>Mirjana</v>
      </c>
      <c r="P6" t="str">
        <f ca="1">IFERROR(__xludf.DUMMYFUNCTION("""COMPUTED_VALUE"""),"31/2017")</f>
        <v>31/2017</v>
      </c>
    </row>
    <row r="7" spans="1:16" ht="15.75" customHeight="1" x14ac:dyDescent="0.25">
      <c r="A7" s="1">
        <f ca="1">IFERROR(__xludf.DUMMYFUNCTION("""COMPUTED_VALUE"""),43579.9443073611)</f>
        <v>43579.944307361096</v>
      </c>
      <c r="B7" t="str">
        <f ca="1">IFERROR(__xludf.DUMMYFUNCTION("""COMPUTED_VALUE"""),"Рекурзија у програмирању")</f>
        <v>Рекурзија у програмирању</v>
      </c>
      <c r="C7" t="str">
        <f ca="1">IFERROR(__xludf.DUMMYFUNCTION("""COMPUTED_VALUE"""),"")</f>
        <v/>
      </c>
      <c r="D7" t="str">
        <f ca="1">IFERROR(__xludf.DUMMYFUNCTION("""COMPUTED_VALUE"""),"")</f>
        <v/>
      </c>
      <c r="E7" t="str">
        <f ca="1">IFERROR(__xludf.DUMMYFUNCTION("""COMPUTED_VALUE"""),"  Гавриловић")</f>
        <v xml:space="preserve">  Гавриловић</v>
      </c>
      <c r="F7" t="str">
        <f ca="1">IFERROR(__xludf.DUMMYFUNCTION("""COMPUTED_VALUE"""),"Теодора")</f>
        <v>Теодора</v>
      </c>
      <c r="G7" t="str">
        <f ca="1">IFERROR(__xludf.DUMMYFUNCTION("""COMPUTED_VALUE"""),"16/2017")</f>
        <v>16/2017</v>
      </c>
      <c r="H7" t="str">
        <f ca="1">IFERROR(__xludf.DUMMYFUNCTION("""COMPUTED_VALUE"""),"Миљковић")</f>
        <v>Миљковић</v>
      </c>
      <c r="I7" t="str">
        <f ca="1">IFERROR(__xludf.DUMMYFUNCTION("""COMPUTED_VALUE"""),"Лука")</f>
        <v>Лука</v>
      </c>
      <c r="J7" t="str">
        <f ca="1">IFERROR(__xludf.DUMMYFUNCTION("""COMPUTED_VALUE"""),"28/2017")</f>
        <v>28/2017</v>
      </c>
      <c r="K7" t="str">
        <f ca="1">IFERROR(__xludf.DUMMYFUNCTION("""COMPUTED_VALUE"""),"")</f>
        <v/>
      </c>
      <c r="L7" t="str">
        <f ca="1">IFERROR(__xludf.DUMMYFUNCTION("""COMPUTED_VALUE"""),"")</f>
        <v/>
      </c>
      <c r="M7" t="str">
        <f ca="1">IFERROR(__xludf.DUMMYFUNCTION("""COMPUTED_VALUE"""),"")</f>
        <v/>
      </c>
      <c r="N7" t="str">
        <f ca="1">IFERROR(__xludf.DUMMYFUNCTION("""COMPUTED_VALUE"""),"")</f>
        <v/>
      </c>
      <c r="O7" t="str">
        <f ca="1">IFERROR(__xludf.DUMMYFUNCTION("""COMPUTED_VALUE"""),"")</f>
        <v/>
      </c>
      <c r="P7" t="str">
        <f ca="1">IFERROR(__xludf.DUMMYFUNCTION("""COMPUTED_VALUE"""),"")</f>
        <v/>
      </c>
    </row>
    <row r="8" spans="1:16" ht="15.75" customHeight="1" x14ac:dyDescent="0.25">
      <c r="A8" s="1">
        <f ca="1">IFERROR(__xludf.DUMMYFUNCTION("""COMPUTED_VALUE"""),43579.9487920138)</f>
        <v>43579.948792013798</v>
      </c>
      <c r="B8" t="str">
        <f ca="1">IFERROR(__xludf.DUMMYFUNCTION("""COMPUTED_VALUE"""),"Бинарна стабла")</f>
        <v>Бинарна стабла</v>
      </c>
      <c r="C8" t="str">
        <f ca="1">IFERROR(__xludf.DUMMYFUNCTION("""COMPUTED_VALUE"""),"")</f>
        <v/>
      </c>
      <c r="D8" t="str">
        <f ca="1">IFERROR(__xludf.DUMMYFUNCTION("""COMPUTED_VALUE"""),"")</f>
        <v/>
      </c>
      <c r="E8" t="str">
        <f ca="1">IFERROR(__xludf.DUMMYFUNCTION("""COMPUTED_VALUE"""),"Радосављевић")</f>
        <v>Радосављевић</v>
      </c>
      <c r="F8" t="str">
        <f ca="1">IFERROR(__xludf.DUMMYFUNCTION("""COMPUTED_VALUE"""),"Тамара")</f>
        <v>Тамара</v>
      </c>
      <c r="G8" t="str">
        <f ca="1">IFERROR(__xludf.DUMMYFUNCTION("""COMPUTED_VALUE"""),"328/2016")</f>
        <v>328/2016</v>
      </c>
      <c r="H8" t="str">
        <f ca="1">IFERROR(__xludf.DUMMYFUNCTION("""COMPUTED_VALUE"""),"Петровић")</f>
        <v>Петровић</v>
      </c>
      <c r="I8" t="str">
        <f ca="1">IFERROR(__xludf.DUMMYFUNCTION("""COMPUTED_VALUE"""),"Кристина")</f>
        <v>Кристина</v>
      </c>
      <c r="J8" t="str">
        <f ca="1">IFERROR(__xludf.DUMMYFUNCTION("""COMPUTED_VALUE"""),"330/2016")</f>
        <v>330/2016</v>
      </c>
      <c r="K8" t="str">
        <f ca="1">IFERROR(__xludf.DUMMYFUNCTION("""COMPUTED_VALUE"""),"")</f>
        <v/>
      </c>
      <c r="L8" t="str">
        <f ca="1">IFERROR(__xludf.DUMMYFUNCTION("""COMPUTED_VALUE"""),"")</f>
        <v/>
      </c>
      <c r="M8" t="str">
        <f ca="1">IFERROR(__xludf.DUMMYFUNCTION("""COMPUTED_VALUE"""),"")</f>
        <v/>
      </c>
      <c r="N8" t="str">
        <f ca="1">IFERROR(__xludf.DUMMYFUNCTION("""COMPUTED_VALUE"""),"")</f>
        <v/>
      </c>
      <c r="O8" t="str">
        <f ca="1">IFERROR(__xludf.DUMMYFUNCTION("""COMPUTED_VALUE"""),"")</f>
        <v/>
      </c>
      <c r="P8" t="str">
        <f ca="1">IFERROR(__xludf.DUMMYFUNCTION("""COMPUTED_VALUE"""),"")</f>
        <v/>
      </c>
    </row>
    <row r="9" spans="1:16" ht="15.75" customHeight="1" x14ac:dyDescent="0.25">
      <c r="A9" s="1">
        <f ca="1">IFERROR(__xludf.DUMMYFUNCTION("""COMPUTED_VALUE"""),43579.9523833796)</f>
        <v>43579.952383379597</v>
      </c>
      <c r="B9" t="str">
        <f ca="1">IFERROR(__xludf.DUMMYFUNCTION("""COMPUTED_VALUE"""),"Предлажем нову тему:")</f>
        <v>Предлажем нову тему:</v>
      </c>
      <c r="C9" t="str">
        <f ca="1">IFERROR(__xludf.DUMMYFUNCTION("""COMPUTED_VALUE"""),"Veštačke neuronske mreže")</f>
        <v>Veštačke neuronske mreže</v>
      </c>
      <c r="D9" t="str">
        <f ca="1">IFERROR(__xludf.DUMMYFUNCTION("""COMPUTED_VALUE"""),"Smatramo da je ova tema jako korisna jer u praksi veliki broj praktičnih i poslovnih problema može da se reši upravo primenom neuronskih mreža. Ukratko, neuronske mreže su osposobljene da donose odluke tako što se hrane informacijama o odredjenim parametr"&amp;"ima koji se nazivaju nezavisne varijable. Prepoznajemo odredjeni vid konekcije ove teme sa ""Teorijom grafova"" koja se obrađuje na DMS-u.
Podnaslovi koje smo imali u planu da razradimo:
1) Uvod
2) Istorijat
3) Tipizacija neuronskih mreža
4) Princip rada"&amp;" neuronskih mreža
5) Polja primene neuronskih mreža
6) Primer
7) Zaključak")</f>
        <v>Smatramo da je ova tema jako korisna jer u praksi veliki broj praktičnih i poslovnih problema može da se reši upravo primenom neuronskih mreža. Ukratko, neuronske mreže su osposobljene da donose odluke tako što se hrane informacijama o odredjenim parametrima koji se nazivaju nezavisne varijable. Prepoznajemo odredjeni vid konekcije ove teme sa "Teorijom grafova" koja se obrađuje na DMS-u.
Podnaslovi koje smo imali u planu da razradimo:
1) Uvod
2) Istorijat
3) Tipizacija neuronskih mreža
4) Princip rada neuronskih mreža
5) Polja primene neuronskih mreža
6) Primer
7) Zaključak</v>
      </c>
      <c r="E9" t="str">
        <f ca="1">IFERROR(__xludf.DUMMYFUNCTION("""COMPUTED_VALUE"""),"Jukić")</f>
        <v>Jukić</v>
      </c>
      <c r="F9" t="str">
        <f ca="1">IFERROR(__xludf.DUMMYFUNCTION("""COMPUTED_VALUE"""),"Imran")</f>
        <v>Imran</v>
      </c>
      <c r="G9" t="str">
        <f ca="1">IFERROR(__xludf.DUMMYFUNCTION("""COMPUTED_VALUE"""),"270/17")</f>
        <v>270/17</v>
      </c>
      <c r="H9" t="str">
        <f ca="1">IFERROR(__xludf.DUMMYFUNCTION("""COMPUTED_VALUE"""),"Kašćelan")</f>
        <v>Kašćelan</v>
      </c>
      <c r="I9" t="str">
        <f ca="1">IFERROR(__xludf.DUMMYFUNCTION("""COMPUTED_VALUE"""),"Zoran")</f>
        <v>Zoran</v>
      </c>
      <c r="J9" t="str">
        <f ca="1">IFERROR(__xludf.DUMMYFUNCTION("""COMPUTED_VALUE"""),"24/17")</f>
        <v>24/17</v>
      </c>
      <c r="K9" t="str">
        <f ca="1">IFERROR(__xludf.DUMMYFUNCTION("""COMPUTED_VALUE"""),"")</f>
        <v/>
      </c>
      <c r="L9" t="str">
        <f ca="1">IFERROR(__xludf.DUMMYFUNCTION("""COMPUTED_VALUE"""),"")</f>
        <v/>
      </c>
      <c r="M9" t="str">
        <f ca="1">IFERROR(__xludf.DUMMYFUNCTION("""COMPUTED_VALUE"""),"")</f>
        <v/>
      </c>
      <c r="N9" t="str">
        <f ca="1">IFERROR(__xludf.DUMMYFUNCTION("""COMPUTED_VALUE"""),"")</f>
        <v/>
      </c>
      <c r="O9" t="str">
        <f ca="1">IFERROR(__xludf.DUMMYFUNCTION("""COMPUTED_VALUE"""),"")</f>
        <v/>
      </c>
      <c r="P9" t="str">
        <f ca="1">IFERROR(__xludf.DUMMYFUNCTION("""COMPUTED_VALUE"""),"")</f>
        <v/>
      </c>
    </row>
    <row r="10" spans="1:16" ht="15.75" customHeight="1" x14ac:dyDescent="0.25">
      <c r="A10" s="1">
        <f ca="1">IFERROR(__xludf.DUMMYFUNCTION("""COMPUTED_VALUE"""),43579.9548002083)</f>
        <v>43579.954800208303</v>
      </c>
      <c r="B10" t="str">
        <f ca="1">IFERROR(__xludf.DUMMYFUNCTION("""COMPUTED_VALUE"""),"Коначни аутомати и формалне граматике")</f>
        <v>Коначни аутомати и формалне граматике</v>
      </c>
      <c r="C10" t="str">
        <f ca="1">IFERROR(__xludf.DUMMYFUNCTION("""COMPUTED_VALUE"""),"")</f>
        <v/>
      </c>
      <c r="D10" t="str">
        <f ca="1">IFERROR(__xludf.DUMMYFUNCTION("""COMPUTED_VALUE"""),"")</f>
        <v/>
      </c>
      <c r="E10" t="str">
        <f ca="1">IFERROR(__xludf.DUMMYFUNCTION("""COMPUTED_VALUE"""),"Павловић")</f>
        <v>Павловић</v>
      </c>
      <c r="F10" t="str">
        <f ca="1">IFERROR(__xludf.DUMMYFUNCTION("""COMPUTED_VALUE"""),"Немања")</f>
        <v>Немања</v>
      </c>
      <c r="G10" t="str">
        <f ca="1">IFERROR(__xludf.DUMMYFUNCTION("""COMPUTED_VALUE"""),"179/2017")</f>
        <v>179/2017</v>
      </c>
      <c r="H10" t="str">
        <f ca="1">IFERROR(__xludf.DUMMYFUNCTION("""COMPUTED_VALUE"""),"Милетић")</f>
        <v>Милетић</v>
      </c>
      <c r="I10" t="str">
        <f ca="1">IFERROR(__xludf.DUMMYFUNCTION("""COMPUTED_VALUE"""),"Алекса")</f>
        <v>Алекса</v>
      </c>
      <c r="J10" t="str">
        <f ca="1">IFERROR(__xludf.DUMMYFUNCTION("""COMPUTED_VALUE"""),"159/2017")</f>
        <v>159/2017</v>
      </c>
      <c r="K10" t="str">
        <f ca="1">IFERROR(__xludf.DUMMYFUNCTION("""COMPUTED_VALUE"""),"")</f>
        <v/>
      </c>
      <c r="L10" t="str">
        <f ca="1">IFERROR(__xludf.DUMMYFUNCTION("""COMPUTED_VALUE"""),"")</f>
        <v/>
      </c>
      <c r="M10" t="str">
        <f ca="1">IFERROR(__xludf.DUMMYFUNCTION("""COMPUTED_VALUE"""),"")</f>
        <v/>
      </c>
      <c r="N10" t="str">
        <f ca="1">IFERROR(__xludf.DUMMYFUNCTION("""COMPUTED_VALUE"""),"")</f>
        <v/>
      </c>
      <c r="O10" t="str">
        <f ca="1">IFERROR(__xludf.DUMMYFUNCTION("""COMPUTED_VALUE"""),"")</f>
        <v/>
      </c>
      <c r="P10" t="str">
        <f ca="1">IFERROR(__xludf.DUMMYFUNCTION("""COMPUTED_VALUE"""),"")</f>
        <v/>
      </c>
    </row>
    <row r="11" spans="1:16" ht="15.75" customHeight="1" x14ac:dyDescent="0.25">
      <c r="A11" s="1">
        <f ca="1">IFERROR(__xludf.DUMMYFUNCTION("""COMPUTED_VALUE"""),43579.9561720949)</f>
        <v>43579.956172094899</v>
      </c>
      <c r="B11" t="str">
        <f ca="1">IFERROR(__xludf.DUMMYFUNCTION("""COMPUTED_VALUE"""),"Тјурингова машина")</f>
        <v>Тјурингова машина</v>
      </c>
      <c r="C11" t="str">
        <f ca="1">IFERROR(__xludf.DUMMYFUNCTION("""COMPUTED_VALUE"""),"")</f>
        <v/>
      </c>
      <c r="D11" t="str">
        <f ca="1">IFERROR(__xludf.DUMMYFUNCTION("""COMPUTED_VALUE"""),"")</f>
        <v/>
      </c>
      <c r="E11" t="str">
        <f ca="1">IFERROR(__xludf.DUMMYFUNCTION("""COMPUTED_VALUE"""),"Пантовић")</f>
        <v>Пантовић</v>
      </c>
      <c r="F11" t="str">
        <f ca="1">IFERROR(__xludf.DUMMYFUNCTION("""COMPUTED_VALUE"""),"Невена")</f>
        <v>Невена</v>
      </c>
      <c r="G11" t="str">
        <f ca="1">IFERROR(__xludf.DUMMYFUNCTION("""COMPUTED_VALUE"""),"248/2017")</f>
        <v>248/2017</v>
      </c>
      <c r="H11" t="str">
        <f ca="1">IFERROR(__xludf.DUMMYFUNCTION("""COMPUTED_VALUE"""),"Менићанин ")</f>
        <v xml:space="preserve">Менићанин </v>
      </c>
      <c r="I11" t="str">
        <f ca="1">IFERROR(__xludf.DUMMYFUNCTION("""COMPUTED_VALUE"""),"Сара")</f>
        <v>Сара</v>
      </c>
      <c r="J11" t="str">
        <f ca="1">IFERROR(__xludf.DUMMYFUNCTION("""COMPUTED_VALUE"""),"389/2017")</f>
        <v>389/2017</v>
      </c>
      <c r="K11" t="str">
        <f ca="1">IFERROR(__xludf.DUMMYFUNCTION("""COMPUTED_VALUE"""),"Ђурђевић")</f>
        <v>Ђурђевић</v>
      </c>
      <c r="L11" t="str">
        <f ca="1">IFERROR(__xludf.DUMMYFUNCTION("""COMPUTED_VALUE"""),"Лука")</f>
        <v>Лука</v>
      </c>
      <c r="M11" t="str">
        <f ca="1">IFERROR(__xludf.DUMMYFUNCTION("""COMPUTED_VALUE"""),"232/2017")</f>
        <v>232/2017</v>
      </c>
      <c r="N11" t="str">
        <f ca="1">IFERROR(__xludf.DUMMYFUNCTION("""COMPUTED_VALUE"""),"")</f>
        <v/>
      </c>
      <c r="O11" t="str">
        <f ca="1">IFERROR(__xludf.DUMMYFUNCTION("""COMPUTED_VALUE"""),"")</f>
        <v/>
      </c>
      <c r="P11" t="str">
        <f ca="1">IFERROR(__xludf.DUMMYFUNCTION("""COMPUTED_VALUE"""),"")</f>
        <v/>
      </c>
    </row>
    <row r="12" spans="1:16" ht="15.75" customHeight="1" x14ac:dyDescent="0.25">
      <c r="A12" s="1">
        <f ca="1">IFERROR(__xludf.DUMMYFUNCTION("""COMPUTED_VALUE"""),43579.9605305439)</f>
        <v>43579.960530543904</v>
      </c>
      <c r="B12" t="str">
        <f ca="1">IFERROR(__xludf.DUMMYFUNCTION("""COMPUTED_VALUE"""),"Тјурингова машина")</f>
        <v>Тјурингова машина</v>
      </c>
      <c r="C12" t="str">
        <f ca="1">IFERROR(__xludf.DUMMYFUNCTION("""COMPUTED_VALUE"""),"")</f>
        <v/>
      </c>
      <c r="D12" t="str">
        <f ca="1">IFERROR(__xludf.DUMMYFUNCTION("""COMPUTED_VALUE"""),"")</f>
        <v/>
      </c>
      <c r="E12" t="str">
        <f ca="1">IFERROR(__xludf.DUMMYFUNCTION("""COMPUTED_VALUE"""),"Папић")</f>
        <v>Папић</v>
      </c>
      <c r="F12" t="str">
        <f ca="1">IFERROR(__xludf.DUMMYFUNCTION("""COMPUTED_VALUE"""),"Николина")</f>
        <v>Николина</v>
      </c>
      <c r="G12" t="str">
        <f ca="1">IFERROR(__xludf.DUMMYFUNCTION("""COMPUTED_VALUE"""),"494/2017")</f>
        <v>494/2017</v>
      </c>
      <c r="H12" t="str">
        <f ca="1">IFERROR(__xludf.DUMMYFUNCTION("""COMPUTED_VALUE"""),"Тасић")</f>
        <v>Тасић</v>
      </c>
      <c r="I12" t="str">
        <f ca="1">IFERROR(__xludf.DUMMYFUNCTION("""COMPUTED_VALUE"""),"Тијана")</f>
        <v>Тијана</v>
      </c>
      <c r="J12" t="str">
        <f ca="1">IFERROR(__xludf.DUMMYFUNCTION("""COMPUTED_VALUE"""),"215/2017")</f>
        <v>215/2017</v>
      </c>
      <c r="K12" t="str">
        <f ca="1">IFERROR(__xludf.DUMMYFUNCTION("""COMPUTED_VALUE"""),"Тодовић")</f>
        <v>Тодовић</v>
      </c>
      <c r="L12" t="str">
        <f ca="1">IFERROR(__xludf.DUMMYFUNCTION("""COMPUTED_VALUE"""),"Марија")</f>
        <v>Марија</v>
      </c>
      <c r="M12" t="str">
        <f ca="1">IFERROR(__xludf.DUMMYFUNCTION("""COMPUTED_VALUE"""),"59/2017")</f>
        <v>59/2017</v>
      </c>
      <c r="N12" t="str">
        <f ca="1">IFERROR(__xludf.DUMMYFUNCTION("""COMPUTED_VALUE"""),"")</f>
        <v/>
      </c>
      <c r="O12" t="str">
        <f ca="1">IFERROR(__xludf.DUMMYFUNCTION("""COMPUTED_VALUE"""),"")</f>
        <v/>
      </c>
      <c r="P12" t="str">
        <f ca="1">IFERROR(__xludf.DUMMYFUNCTION("""COMPUTED_VALUE"""),"")</f>
        <v/>
      </c>
    </row>
    <row r="13" spans="1:16" ht="15.75" customHeight="1" x14ac:dyDescent="0.25">
      <c r="A13" s="1">
        <f ca="1">IFERROR(__xludf.DUMMYFUNCTION("""COMPUTED_VALUE"""),43579.9621703587)</f>
        <v>43579.962170358704</v>
      </c>
      <c r="B13" t="str">
        <f ca="1">IFERROR(__xludf.DUMMYFUNCTION("""COMPUTED_VALUE"""),"Проблем n дама")</f>
        <v>Проблем n дама</v>
      </c>
      <c r="C13" t="str">
        <f ca="1">IFERROR(__xludf.DUMMYFUNCTION("""COMPUTED_VALUE"""),"")</f>
        <v/>
      </c>
      <c r="D13" t="str">
        <f ca="1">IFERROR(__xludf.DUMMYFUNCTION("""COMPUTED_VALUE"""),"")</f>
        <v/>
      </c>
      <c r="E13" t="str">
        <f ca="1">IFERROR(__xludf.DUMMYFUNCTION("""COMPUTED_VALUE"""),"Михајлија")</f>
        <v>Михајлија</v>
      </c>
      <c r="F13" t="str">
        <f ca="1">IFERROR(__xludf.DUMMYFUNCTION("""COMPUTED_VALUE"""),"Милош")</f>
        <v>Милош</v>
      </c>
      <c r="G13" t="str">
        <f ca="1">IFERROR(__xludf.DUMMYFUNCTION("""COMPUTED_VALUE"""),"0045/2017")</f>
        <v>0045/2017</v>
      </c>
      <c r="H13" t="str">
        <f ca="1">IFERROR(__xludf.DUMMYFUNCTION("""COMPUTED_VALUE"""),"Павићевић")</f>
        <v>Павићевић</v>
      </c>
      <c r="I13" t="str">
        <f ca="1">IFERROR(__xludf.DUMMYFUNCTION("""COMPUTED_VALUE"""),"Александра")</f>
        <v>Александра</v>
      </c>
      <c r="J13" t="str">
        <f ca="1">IFERROR(__xludf.DUMMYFUNCTION("""COMPUTED_VALUE"""),"0378/2017")</f>
        <v>0378/2017</v>
      </c>
      <c r="K13" t="str">
        <f ca="1">IFERROR(__xludf.DUMMYFUNCTION("""COMPUTED_VALUE"""),"Пауновић")</f>
        <v>Пауновић</v>
      </c>
      <c r="L13" t="str">
        <f ca="1">IFERROR(__xludf.DUMMYFUNCTION("""COMPUTED_VALUE"""),"Данило")</f>
        <v>Данило</v>
      </c>
      <c r="M13" t="str">
        <f ca="1">IFERROR(__xludf.DUMMYFUNCTION("""COMPUTED_VALUE"""),"0166/2017")</f>
        <v>0166/2017</v>
      </c>
      <c r="N13" t="str">
        <f ca="1">IFERROR(__xludf.DUMMYFUNCTION("""COMPUTED_VALUE"""),"")</f>
        <v/>
      </c>
      <c r="O13" t="str">
        <f ca="1">IFERROR(__xludf.DUMMYFUNCTION("""COMPUTED_VALUE"""),"")</f>
        <v/>
      </c>
      <c r="P13" t="str">
        <f ca="1">IFERROR(__xludf.DUMMYFUNCTION("""COMPUTED_VALUE"""),"")</f>
        <v/>
      </c>
    </row>
    <row r="14" spans="1:16" ht="15.75" customHeight="1" x14ac:dyDescent="0.25">
      <c r="A14" s="1">
        <f ca="1">IFERROR(__xludf.DUMMYFUNCTION("""COMPUTED_VALUE"""),43579.9652558333)</f>
        <v>43579.965255833296</v>
      </c>
      <c r="B14" t="str">
        <f ca="1">IFERROR(__xludf.DUMMYFUNCTION("""COMPUTED_VALUE"""),"SHA алгоритам")</f>
        <v>SHA алгоритам</v>
      </c>
      <c r="C14" t="str">
        <f ca="1">IFERROR(__xludf.DUMMYFUNCTION("""COMPUTED_VALUE"""),"")</f>
        <v/>
      </c>
      <c r="D14" t="str">
        <f ca="1">IFERROR(__xludf.DUMMYFUNCTION("""COMPUTED_VALUE"""),"")</f>
        <v/>
      </c>
      <c r="E14" t="str">
        <f ca="1">IFERROR(__xludf.DUMMYFUNCTION("""COMPUTED_VALUE"""),"Стојичић")</f>
        <v>Стојичић</v>
      </c>
      <c r="F14" t="str">
        <f ca="1">IFERROR(__xludf.DUMMYFUNCTION("""COMPUTED_VALUE"""),"Никола")</f>
        <v>Никола</v>
      </c>
      <c r="G14" t="str">
        <f ca="1">IFERROR(__xludf.DUMMYFUNCTION("""COMPUTED_VALUE"""),"270/2016")</f>
        <v>270/2016</v>
      </c>
      <c r="H14" t="str">
        <f ca="1">IFERROR(__xludf.DUMMYFUNCTION("""COMPUTED_VALUE"""),"")</f>
        <v/>
      </c>
      <c r="I14" t="str">
        <f ca="1">IFERROR(__xludf.DUMMYFUNCTION("""COMPUTED_VALUE"""),"")</f>
        <v/>
      </c>
      <c r="J14" t="str">
        <f ca="1">IFERROR(__xludf.DUMMYFUNCTION("""COMPUTED_VALUE"""),"")</f>
        <v/>
      </c>
      <c r="K14" t="str">
        <f ca="1">IFERROR(__xludf.DUMMYFUNCTION("""COMPUTED_VALUE"""),"")</f>
        <v/>
      </c>
      <c r="L14" t="str">
        <f ca="1">IFERROR(__xludf.DUMMYFUNCTION("""COMPUTED_VALUE"""),"")</f>
        <v/>
      </c>
      <c r="M14" t="str">
        <f ca="1">IFERROR(__xludf.DUMMYFUNCTION("""COMPUTED_VALUE"""),"")</f>
        <v/>
      </c>
      <c r="N14" t="str">
        <f ca="1">IFERROR(__xludf.DUMMYFUNCTION("""COMPUTED_VALUE"""),"")</f>
        <v/>
      </c>
      <c r="O14" t="str">
        <f ca="1">IFERROR(__xludf.DUMMYFUNCTION("""COMPUTED_VALUE"""),"")</f>
        <v/>
      </c>
      <c r="P14" t="str">
        <f ca="1">IFERROR(__xludf.DUMMYFUNCTION("""COMPUTED_VALUE"""),"")</f>
        <v/>
      </c>
    </row>
    <row r="15" spans="1:16" ht="15.75" customHeight="1" x14ac:dyDescent="0.25">
      <c r="A15" s="1">
        <f ca="1">IFERROR(__xludf.DUMMYFUNCTION("""COMPUTED_VALUE"""),43579.9667142361)</f>
        <v>43579.9667142361</v>
      </c>
      <c r="B15" t="str">
        <f ca="1">IFERROR(__xludf.DUMMYFUNCTION("""COMPUTED_VALUE"""),"Предлажем нову тему:")</f>
        <v>Предлажем нову тему:</v>
      </c>
      <c r="C15" t="str">
        <f ca="1">IFERROR(__xludf.DUMMYFUNCTION("""COMPUTED_VALUE"""),"Алгоритми сортирања")</f>
        <v>Алгоритми сортирања</v>
      </c>
      <c r="D15" t="str">
        <f ca="1">IFERROR(__xludf.DUMMYFUNCTION("""COMPUTED_VALUE"""),"Све уопштено везано за алгоритме сортирања (типови, примена, сложеност итд.)")</f>
        <v>Све уопштено везано за алгоритме сортирања (типови, примена, сложеност итд.)</v>
      </c>
      <c r="E15" t="str">
        <f ca="1">IFERROR(__xludf.DUMMYFUNCTION("""COMPUTED_VALUE"""),"Јевтовић")</f>
        <v>Јевтовић</v>
      </c>
      <c r="F15" t="str">
        <f ca="1">IFERROR(__xludf.DUMMYFUNCTION("""COMPUTED_VALUE"""),"Деспот")</f>
        <v>Деспот</v>
      </c>
      <c r="G15" t="str">
        <f ca="1">IFERROR(__xludf.DUMMYFUNCTION("""COMPUTED_VALUE"""),"72/2017")</f>
        <v>72/2017</v>
      </c>
      <c r="H15" t="str">
        <f ca="1">IFERROR(__xludf.DUMMYFUNCTION("""COMPUTED_VALUE"""),"Ђикановић")</f>
        <v>Ђикановић</v>
      </c>
      <c r="I15" t="str">
        <f ca="1">IFERROR(__xludf.DUMMYFUNCTION("""COMPUTED_VALUE"""),"Никола")</f>
        <v>Никола</v>
      </c>
      <c r="J15" t="str">
        <f ca="1">IFERROR(__xludf.DUMMYFUNCTION("""COMPUTED_VALUE"""),"353/2017")</f>
        <v>353/2017</v>
      </c>
      <c r="K15" t="str">
        <f ca="1">IFERROR(__xludf.DUMMYFUNCTION("""COMPUTED_VALUE"""),"")</f>
        <v/>
      </c>
      <c r="L15" t="str">
        <f ca="1">IFERROR(__xludf.DUMMYFUNCTION("""COMPUTED_VALUE"""),"")</f>
        <v/>
      </c>
      <c r="M15" t="str">
        <f ca="1">IFERROR(__xludf.DUMMYFUNCTION("""COMPUTED_VALUE"""),"")</f>
        <v/>
      </c>
      <c r="N15" t="str">
        <f ca="1">IFERROR(__xludf.DUMMYFUNCTION("""COMPUTED_VALUE"""),"")</f>
        <v/>
      </c>
      <c r="O15" t="str">
        <f ca="1">IFERROR(__xludf.DUMMYFUNCTION("""COMPUTED_VALUE"""),"")</f>
        <v/>
      </c>
      <c r="P15" t="str">
        <f ca="1">IFERROR(__xludf.DUMMYFUNCTION("""COMPUTED_VALUE"""),"")</f>
        <v/>
      </c>
    </row>
    <row r="16" spans="1:16" ht="15.75" customHeight="1" x14ac:dyDescent="0.25">
      <c r="A16" s="1">
        <f ca="1">IFERROR(__xludf.DUMMYFUNCTION("""COMPUTED_VALUE"""),43579.998263125)</f>
        <v>43579.998263125002</v>
      </c>
      <c r="B16" t="str">
        <f ca="1">IFERROR(__xludf.DUMMYFUNCTION("""COMPUTED_VALUE"""),"Ремзијев проблем на графу")</f>
        <v>Ремзијев проблем на графу</v>
      </c>
      <c r="C16" t="str">
        <f ca="1">IFERROR(__xludf.DUMMYFUNCTION("""COMPUTED_VALUE"""),"")</f>
        <v/>
      </c>
      <c r="D16" t="str">
        <f ca="1">IFERROR(__xludf.DUMMYFUNCTION("""COMPUTED_VALUE"""),"")</f>
        <v/>
      </c>
      <c r="E16" t="str">
        <f ca="1">IFERROR(__xludf.DUMMYFUNCTION("""COMPUTED_VALUE"""),"Миливојевић")</f>
        <v>Миливојевић</v>
      </c>
      <c r="F16" t="str">
        <f ca="1">IFERROR(__xludf.DUMMYFUNCTION("""COMPUTED_VALUE"""),"Јана")</f>
        <v>Јана</v>
      </c>
      <c r="G16" t="str">
        <f ca="1">IFERROR(__xludf.DUMMYFUNCTION("""COMPUTED_VALUE"""),"282/2017")</f>
        <v>282/2017</v>
      </c>
      <c r="H16" t="str">
        <f ca="1">IFERROR(__xludf.DUMMYFUNCTION("""COMPUTED_VALUE"""),"Ђорђевић")</f>
        <v>Ђорђевић</v>
      </c>
      <c r="I16" t="str">
        <f ca="1">IFERROR(__xludf.DUMMYFUNCTION("""COMPUTED_VALUE"""),"Никола")</f>
        <v>Никола</v>
      </c>
      <c r="J16" t="str">
        <f ca="1">IFERROR(__xludf.DUMMYFUNCTION("""COMPUTED_VALUE"""),"62/2017")</f>
        <v>62/2017</v>
      </c>
      <c r="K16" t="str">
        <f ca="1">IFERROR(__xludf.DUMMYFUNCTION("""COMPUTED_VALUE"""),"")</f>
        <v/>
      </c>
      <c r="L16" t="str">
        <f ca="1">IFERROR(__xludf.DUMMYFUNCTION("""COMPUTED_VALUE"""),"")</f>
        <v/>
      </c>
      <c r="M16" t="str">
        <f ca="1">IFERROR(__xludf.DUMMYFUNCTION("""COMPUTED_VALUE"""),"")</f>
        <v/>
      </c>
      <c r="N16" t="str">
        <f ca="1">IFERROR(__xludf.DUMMYFUNCTION("""COMPUTED_VALUE"""),"")</f>
        <v/>
      </c>
      <c r="O16" t="str">
        <f ca="1">IFERROR(__xludf.DUMMYFUNCTION("""COMPUTED_VALUE"""),"")</f>
        <v/>
      </c>
      <c r="P16" t="str">
        <f ca="1">IFERROR(__xludf.DUMMYFUNCTION("""COMPUTED_VALUE"""),"")</f>
        <v/>
      </c>
    </row>
    <row r="17" spans="1:16" ht="15.75" customHeight="1" x14ac:dyDescent="0.25">
      <c r="A17" s="1">
        <f ca="1">IFERROR(__xludf.DUMMYFUNCTION("""COMPUTED_VALUE"""),43580.0273669328)</f>
        <v>43580.027366932802</v>
      </c>
      <c r="B17" t="str">
        <f ca="1">IFERROR(__xludf.DUMMYFUNCTION("""COMPUTED_VALUE"""),"Коначни аутомати и формалне граматике")</f>
        <v>Коначни аутомати и формалне граматике</v>
      </c>
      <c r="C17" t="str">
        <f ca="1">IFERROR(__xludf.DUMMYFUNCTION("""COMPUTED_VALUE"""),"")</f>
        <v/>
      </c>
      <c r="D17" t="str">
        <f ca="1">IFERROR(__xludf.DUMMYFUNCTION("""COMPUTED_VALUE"""),"")</f>
        <v/>
      </c>
      <c r="E17" t="str">
        <f ca="1">IFERROR(__xludf.DUMMYFUNCTION("""COMPUTED_VALUE"""),"Sekulić")</f>
        <v>Sekulić</v>
      </c>
      <c r="F17" t="str">
        <f ca="1">IFERROR(__xludf.DUMMYFUNCTION("""COMPUTED_VALUE"""),"Jelena")</f>
        <v>Jelena</v>
      </c>
      <c r="G17" t="str">
        <f ca="1">IFERROR(__xludf.DUMMYFUNCTION("""COMPUTED_VALUE"""),"261/2017")</f>
        <v>261/2017</v>
      </c>
      <c r="H17" t="str">
        <f ca="1">IFERROR(__xludf.DUMMYFUNCTION("""COMPUTED_VALUE"""),"Rančić")</f>
        <v>Rančić</v>
      </c>
      <c r="I17" t="str">
        <f ca="1">IFERROR(__xludf.DUMMYFUNCTION("""COMPUTED_VALUE"""),"Sanja")</f>
        <v>Sanja</v>
      </c>
      <c r="J17" t="str">
        <f ca="1">IFERROR(__xludf.DUMMYFUNCTION("""COMPUTED_VALUE"""),"133/2017")</f>
        <v>133/2017</v>
      </c>
      <c r="K17" t="str">
        <f ca="1">IFERROR(__xludf.DUMMYFUNCTION("""COMPUTED_VALUE"""),"Spasić")</f>
        <v>Spasić</v>
      </c>
      <c r="L17" t="str">
        <f ca="1">IFERROR(__xludf.DUMMYFUNCTION("""COMPUTED_VALUE"""),"Dušan")</f>
        <v>Dušan</v>
      </c>
      <c r="M17" t="str">
        <f ca="1">IFERROR(__xludf.DUMMYFUNCTION("""COMPUTED_VALUE"""),"364/2017")</f>
        <v>364/2017</v>
      </c>
      <c r="N17" t="str">
        <f ca="1">IFERROR(__xludf.DUMMYFUNCTION("""COMPUTED_VALUE"""),"")</f>
        <v/>
      </c>
      <c r="O17" t="str">
        <f ca="1">IFERROR(__xludf.DUMMYFUNCTION("""COMPUTED_VALUE"""),"")</f>
        <v/>
      </c>
      <c r="P17" t="str">
        <f ca="1">IFERROR(__xludf.DUMMYFUNCTION("""COMPUTED_VALUE"""),"")</f>
        <v/>
      </c>
    </row>
    <row r="18" spans="1:16" ht="15.75" customHeight="1" x14ac:dyDescent="0.25">
      <c r="A18" s="1">
        <f ca="1">IFERROR(__xludf.DUMMYFUNCTION("""COMPUTED_VALUE"""),43580.0332411921)</f>
        <v>43580.033241192097</v>
      </c>
      <c r="B18" t="str">
        <f ca="1">IFERROR(__xludf.DUMMYFUNCTION("""COMPUTED_VALUE"""),"")</f>
        <v/>
      </c>
      <c r="C18" t="str">
        <f ca="1">IFERROR(__xludf.DUMMYFUNCTION("""COMPUTED_VALUE"""),"IDEA алгоритам")</f>
        <v>IDEA алгоритам</v>
      </c>
      <c r="D18" t="str">
        <f ca="1">IFERROR(__xludf.DUMMYFUNCTION("""COMPUTED_VALUE"""),"Обрађивање начина рада овог симетричног криптографског алгоритма,  који такође користи XOR оператор, његове примене, настанка, кључева, као и проблема који се могу јавити при његовој имплементацији.")</f>
        <v>Обрађивање начина рада овог симетричног криптографског алгоритма,  који такође користи XOR оператор, његове примене, настанка, кључева, као и проблема који се могу јавити при његовој имплементацији.</v>
      </c>
      <c r="E18" t="str">
        <f ca="1">IFERROR(__xludf.DUMMYFUNCTION("""COMPUTED_VALUE"""),"Јовић")</f>
        <v>Јовић</v>
      </c>
      <c r="F18" t="str">
        <f ca="1">IFERROR(__xludf.DUMMYFUNCTION("""COMPUTED_VALUE"""),"Матија")</f>
        <v>Матија</v>
      </c>
      <c r="G18" t="str">
        <f ca="1">IFERROR(__xludf.DUMMYFUNCTION("""COMPUTED_VALUE"""),"33/2017")</f>
        <v>33/2017</v>
      </c>
      <c r="H18" t="str">
        <f ca="1">IFERROR(__xludf.DUMMYFUNCTION("""COMPUTED_VALUE"""),"Каћански")</f>
        <v>Каћански</v>
      </c>
      <c r="I18" t="str">
        <f ca="1">IFERROR(__xludf.DUMMYFUNCTION("""COMPUTED_VALUE"""),"Дуња")</f>
        <v>Дуња</v>
      </c>
      <c r="J18" t="str">
        <f ca="1">IFERROR(__xludf.DUMMYFUNCTION("""COMPUTED_VALUE"""),"118/2017")</f>
        <v>118/2017</v>
      </c>
      <c r="K18" t="str">
        <f ca="1">IFERROR(__xludf.DUMMYFUNCTION("""COMPUTED_VALUE"""),"")</f>
        <v/>
      </c>
      <c r="L18" t="str">
        <f ca="1">IFERROR(__xludf.DUMMYFUNCTION("""COMPUTED_VALUE"""),"")</f>
        <v/>
      </c>
      <c r="M18" t="str">
        <f ca="1">IFERROR(__xludf.DUMMYFUNCTION("""COMPUTED_VALUE"""),"")</f>
        <v/>
      </c>
      <c r="N18" t="str">
        <f ca="1">IFERROR(__xludf.DUMMYFUNCTION("""COMPUTED_VALUE"""),"")</f>
        <v/>
      </c>
      <c r="O18" t="str">
        <f ca="1">IFERROR(__xludf.DUMMYFUNCTION("""COMPUTED_VALUE"""),"")</f>
        <v/>
      </c>
      <c r="P18" t="str">
        <f ca="1">IFERROR(__xludf.DUMMYFUNCTION("""COMPUTED_VALUE"""),"")</f>
        <v/>
      </c>
    </row>
    <row r="19" spans="1:16" ht="15.75" customHeight="1" x14ac:dyDescent="0.25">
      <c r="A19" s="1">
        <f ca="1">IFERROR(__xludf.DUMMYFUNCTION("""COMPUTED_VALUE"""),43580.0401643055)</f>
        <v>43580.040164305501</v>
      </c>
      <c r="B19" t="str">
        <f ca="1">IFERROR(__xludf.DUMMYFUNCTION("""COMPUTED_VALUE"""),"Бинарна стабла")</f>
        <v>Бинарна стабла</v>
      </c>
      <c r="C19" t="str">
        <f ca="1">IFERROR(__xludf.DUMMYFUNCTION("""COMPUTED_VALUE"""),"")</f>
        <v/>
      </c>
      <c r="D19" t="str">
        <f ca="1">IFERROR(__xludf.DUMMYFUNCTION("""COMPUTED_VALUE"""),"")</f>
        <v/>
      </c>
      <c r="E19" t="str">
        <f ca="1">IFERROR(__xludf.DUMMYFUNCTION("""COMPUTED_VALUE"""),"Чоловић")</f>
        <v>Чоловић</v>
      </c>
      <c r="F19" t="str">
        <f ca="1">IFERROR(__xludf.DUMMYFUNCTION("""COMPUTED_VALUE"""),"Маја")</f>
        <v>Маја</v>
      </c>
      <c r="G19" t="str">
        <f ca="1">IFERROR(__xludf.DUMMYFUNCTION("""COMPUTED_VALUE"""),"123/2017")</f>
        <v>123/2017</v>
      </c>
      <c r="H19" t="str">
        <f ca="1">IFERROR(__xludf.DUMMYFUNCTION("""COMPUTED_VALUE"""),"Стојковић")</f>
        <v>Стојковић</v>
      </c>
      <c r="I19" t="str">
        <f ca="1">IFERROR(__xludf.DUMMYFUNCTION("""COMPUTED_VALUE"""),"Ана")</f>
        <v>Ана</v>
      </c>
      <c r="J19" t="str">
        <f ca="1">IFERROR(__xludf.DUMMYFUNCTION("""COMPUTED_VALUE"""),"188/2017")</f>
        <v>188/2017</v>
      </c>
      <c r="K19" t="str">
        <f ca="1">IFERROR(__xludf.DUMMYFUNCTION("""COMPUTED_VALUE"""),"")</f>
        <v/>
      </c>
      <c r="L19" t="str">
        <f ca="1">IFERROR(__xludf.DUMMYFUNCTION("""COMPUTED_VALUE"""),"")</f>
        <v/>
      </c>
      <c r="M19" t="str">
        <f ca="1">IFERROR(__xludf.DUMMYFUNCTION("""COMPUTED_VALUE"""),"")</f>
        <v/>
      </c>
      <c r="N19" t="str">
        <f ca="1">IFERROR(__xludf.DUMMYFUNCTION("""COMPUTED_VALUE"""),"")</f>
        <v/>
      </c>
      <c r="O19" t="str">
        <f ca="1">IFERROR(__xludf.DUMMYFUNCTION("""COMPUTED_VALUE"""),"")</f>
        <v/>
      </c>
      <c r="P19" t="str">
        <f ca="1">IFERROR(__xludf.DUMMYFUNCTION("""COMPUTED_VALUE"""),"")</f>
        <v/>
      </c>
    </row>
    <row r="20" spans="1:16" ht="15.75" customHeight="1" x14ac:dyDescent="0.25">
      <c r="A20" s="1">
        <f ca="1">IFERROR(__xludf.DUMMYFUNCTION("""COMPUTED_VALUE"""),43580.0467874421)</f>
        <v>43580.046787442101</v>
      </c>
      <c r="B20" t="str">
        <f ca="1">IFERROR(__xludf.DUMMYFUNCTION("""COMPUTED_VALUE"""),"Тјурингова машина")</f>
        <v>Тјурингова машина</v>
      </c>
      <c r="C20" t="str">
        <f ca="1">IFERROR(__xludf.DUMMYFUNCTION("""COMPUTED_VALUE"""),"")</f>
        <v/>
      </c>
      <c r="D20" t="str">
        <f ca="1">IFERROR(__xludf.DUMMYFUNCTION("""COMPUTED_VALUE"""),"")</f>
        <v/>
      </c>
      <c r="E20" t="str">
        <f ca="1">IFERROR(__xludf.DUMMYFUNCTION("""COMPUTED_VALUE"""),"Бабовић")</f>
        <v>Бабовић</v>
      </c>
      <c r="F20" t="str">
        <f ca="1">IFERROR(__xludf.DUMMYFUNCTION("""COMPUTED_VALUE"""),"Марко")</f>
        <v>Марко</v>
      </c>
      <c r="G20" t="str">
        <f ca="1">IFERROR(__xludf.DUMMYFUNCTION("""COMPUTED_VALUE"""),"119/2017")</f>
        <v>119/2017</v>
      </c>
      <c r="H20" t="str">
        <f ca="1">IFERROR(__xludf.DUMMYFUNCTION("""COMPUTED_VALUE"""),"Вићић")</f>
        <v>Вићић</v>
      </c>
      <c r="I20" t="str">
        <f ca="1">IFERROR(__xludf.DUMMYFUNCTION("""COMPUTED_VALUE"""),"Александар")</f>
        <v>Александар</v>
      </c>
      <c r="J20" t="str">
        <f ca="1">IFERROR(__xludf.DUMMYFUNCTION("""COMPUTED_VALUE"""),"69/2017")</f>
        <v>69/2017</v>
      </c>
      <c r="K20" t="str">
        <f ca="1">IFERROR(__xludf.DUMMYFUNCTION("""COMPUTED_VALUE"""),"")</f>
        <v/>
      </c>
      <c r="L20" t="str">
        <f ca="1">IFERROR(__xludf.DUMMYFUNCTION("""COMPUTED_VALUE"""),"")</f>
        <v/>
      </c>
      <c r="M20" t="str">
        <f ca="1">IFERROR(__xludf.DUMMYFUNCTION("""COMPUTED_VALUE"""),"")</f>
        <v/>
      </c>
      <c r="N20" t="str">
        <f ca="1">IFERROR(__xludf.DUMMYFUNCTION("""COMPUTED_VALUE"""),"")</f>
        <v/>
      </c>
      <c r="O20" t="str">
        <f ca="1">IFERROR(__xludf.DUMMYFUNCTION("""COMPUTED_VALUE"""),"")</f>
        <v/>
      </c>
      <c r="P20" t="str">
        <f ca="1">IFERROR(__xludf.DUMMYFUNCTION("""COMPUTED_VALUE"""),"")</f>
        <v/>
      </c>
    </row>
    <row r="21" spans="1:16" ht="15.75" customHeight="1" x14ac:dyDescent="0.25">
      <c r="A21" s="1">
        <f ca="1">IFERROR(__xludf.DUMMYFUNCTION("""COMPUTED_VALUE"""),43580.3856610879)</f>
        <v>43580.385661087901</v>
      </c>
      <c r="B21" t="str">
        <f ca="1">IFERROR(__xludf.DUMMYFUNCTION("""COMPUTED_VALUE"""),"Бинарна стабла")</f>
        <v>Бинарна стабла</v>
      </c>
      <c r="C21" t="str">
        <f ca="1">IFERROR(__xludf.DUMMYFUNCTION("""COMPUTED_VALUE"""),"")</f>
        <v/>
      </c>
      <c r="D21" t="str">
        <f ca="1">IFERROR(__xludf.DUMMYFUNCTION("""COMPUTED_VALUE"""),"")</f>
        <v/>
      </c>
      <c r="E21" t="str">
        <f ca="1">IFERROR(__xludf.DUMMYFUNCTION("""COMPUTED_VALUE"""),"Петровић")</f>
        <v>Петровић</v>
      </c>
      <c r="F21" t="str">
        <f ca="1">IFERROR(__xludf.DUMMYFUNCTION("""COMPUTED_VALUE"""),"Сара")</f>
        <v>Сара</v>
      </c>
      <c r="G21" t="str">
        <f ca="1">IFERROR(__xludf.DUMMYFUNCTION("""COMPUTED_VALUE"""),"58/2017")</f>
        <v>58/2017</v>
      </c>
      <c r="H21" t="str">
        <f ca="1">IFERROR(__xludf.DUMMYFUNCTION("""COMPUTED_VALUE"""),"Миленковић")</f>
        <v>Миленковић</v>
      </c>
      <c r="I21" t="str">
        <f ca="1">IFERROR(__xludf.DUMMYFUNCTION("""COMPUTED_VALUE"""),"Софија")</f>
        <v>Софија</v>
      </c>
      <c r="J21" t="str">
        <f ca="1">IFERROR(__xludf.DUMMYFUNCTION("""COMPUTED_VALUE"""),"303/2017")</f>
        <v>303/2017</v>
      </c>
      <c r="K21" t="str">
        <f ca="1">IFERROR(__xludf.DUMMYFUNCTION("""COMPUTED_VALUE"""),"")</f>
        <v/>
      </c>
      <c r="L21" t="str">
        <f ca="1">IFERROR(__xludf.DUMMYFUNCTION("""COMPUTED_VALUE"""),"")</f>
        <v/>
      </c>
      <c r="M21" t="str">
        <f ca="1">IFERROR(__xludf.DUMMYFUNCTION("""COMPUTED_VALUE"""),"")</f>
        <v/>
      </c>
      <c r="N21" t="str">
        <f ca="1">IFERROR(__xludf.DUMMYFUNCTION("""COMPUTED_VALUE"""),"")</f>
        <v/>
      </c>
      <c r="O21" t="str">
        <f ca="1">IFERROR(__xludf.DUMMYFUNCTION("""COMPUTED_VALUE"""),"")</f>
        <v/>
      </c>
      <c r="P21" t="str">
        <f ca="1">IFERROR(__xludf.DUMMYFUNCTION("""COMPUTED_VALUE"""),"")</f>
        <v/>
      </c>
    </row>
    <row r="22" spans="1:16" ht="15.75" customHeight="1" x14ac:dyDescent="0.25">
      <c r="A22" s="1">
        <f ca="1">IFERROR(__xludf.DUMMYFUNCTION("""COMPUTED_VALUE"""),43580.3860049652)</f>
        <v>43580.386004965199</v>
      </c>
      <c r="B22" t="str">
        <f ca="1">IFERROR(__xludf.DUMMYFUNCTION("""COMPUTED_VALUE"""),"Б-стабла")</f>
        <v>Б-стабла</v>
      </c>
      <c r="C22" t="str">
        <f ca="1">IFERROR(__xludf.DUMMYFUNCTION("""COMPUTED_VALUE"""),"")</f>
        <v/>
      </c>
      <c r="D22" t="str">
        <f ca="1">IFERROR(__xludf.DUMMYFUNCTION("""COMPUTED_VALUE"""),"")</f>
        <v/>
      </c>
      <c r="E22" t="str">
        <f ca="1">IFERROR(__xludf.DUMMYFUNCTION("""COMPUTED_VALUE"""),"Мирић")</f>
        <v>Мирић</v>
      </c>
      <c r="F22" t="str">
        <f ca="1">IFERROR(__xludf.DUMMYFUNCTION("""COMPUTED_VALUE"""),"Катарина")</f>
        <v>Катарина</v>
      </c>
      <c r="G22" t="str">
        <f ca="1">IFERROR(__xludf.DUMMYFUNCTION("""COMPUTED_VALUE"""),"183/2016")</f>
        <v>183/2016</v>
      </c>
      <c r="H22" t="str">
        <f ca="1">IFERROR(__xludf.DUMMYFUNCTION("""COMPUTED_VALUE"""),"Михаиловић")</f>
        <v>Михаиловић</v>
      </c>
      <c r="I22" t="str">
        <f ca="1">IFERROR(__xludf.DUMMYFUNCTION("""COMPUTED_VALUE"""),"Милош")</f>
        <v>Милош</v>
      </c>
      <c r="J22" t="str">
        <f ca="1">IFERROR(__xludf.DUMMYFUNCTION("""COMPUTED_VALUE"""),"240/2013")</f>
        <v>240/2013</v>
      </c>
      <c r="K22" t="str">
        <f ca="1">IFERROR(__xludf.DUMMYFUNCTION("""COMPUTED_VALUE"""),"")</f>
        <v/>
      </c>
      <c r="L22" t="str">
        <f ca="1">IFERROR(__xludf.DUMMYFUNCTION("""COMPUTED_VALUE"""),"")</f>
        <v/>
      </c>
      <c r="M22" t="str">
        <f ca="1">IFERROR(__xludf.DUMMYFUNCTION("""COMPUTED_VALUE"""),"")</f>
        <v/>
      </c>
      <c r="N22" t="str">
        <f ca="1">IFERROR(__xludf.DUMMYFUNCTION("""COMPUTED_VALUE"""),"")</f>
        <v/>
      </c>
      <c r="O22" t="str">
        <f ca="1">IFERROR(__xludf.DUMMYFUNCTION("""COMPUTED_VALUE"""),"")</f>
        <v/>
      </c>
      <c r="P22" t="str">
        <f ca="1">IFERROR(__xludf.DUMMYFUNCTION("""COMPUTED_VALUE"""),"")</f>
        <v/>
      </c>
    </row>
    <row r="23" spans="1:16" ht="15.75" customHeight="1" x14ac:dyDescent="0.25">
      <c r="A23" s="1">
        <f ca="1">IFERROR(__xludf.DUMMYFUNCTION("""COMPUTED_VALUE"""),43580.4149424537)</f>
        <v>43580.414942453703</v>
      </c>
      <c r="B23" t="str">
        <f ca="1">IFERROR(__xludf.DUMMYFUNCTION("""COMPUTED_VALUE"""),"Проблем трговачког путника")</f>
        <v>Проблем трговачког путника</v>
      </c>
      <c r="C23" t="str">
        <f ca="1">IFERROR(__xludf.DUMMYFUNCTION("""COMPUTED_VALUE"""),"")</f>
        <v/>
      </c>
      <c r="D23" t="str">
        <f ca="1">IFERROR(__xludf.DUMMYFUNCTION("""COMPUTED_VALUE"""),"")</f>
        <v/>
      </c>
      <c r="E23" t="str">
        <f ca="1">IFERROR(__xludf.DUMMYFUNCTION("""COMPUTED_VALUE"""),"Павловић")</f>
        <v>Павловић</v>
      </c>
      <c r="F23" t="str">
        <f ca="1">IFERROR(__xludf.DUMMYFUNCTION("""COMPUTED_VALUE"""),"Катарина")</f>
        <v>Катарина</v>
      </c>
      <c r="G23" t="str">
        <f ca="1">IFERROR(__xludf.DUMMYFUNCTION("""COMPUTED_VALUE"""),"193/2017")</f>
        <v>193/2017</v>
      </c>
      <c r="H23" t="str">
        <f ca="1">IFERROR(__xludf.DUMMYFUNCTION("""COMPUTED_VALUE"""),"Ивановић")</f>
        <v>Ивановић</v>
      </c>
      <c r="I23" t="str">
        <f ca="1">IFERROR(__xludf.DUMMYFUNCTION("""COMPUTED_VALUE"""),"Лука")</f>
        <v>Лука</v>
      </c>
      <c r="J23" t="str">
        <f ca="1">IFERROR(__xludf.DUMMYFUNCTION("""COMPUTED_VALUE"""),"161/2017")</f>
        <v>161/2017</v>
      </c>
      <c r="K23" t="str">
        <f ca="1">IFERROR(__xludf.DUMMYFUNCTION("""COMPUTED_VALUE"""),"Трајковић")</f>
        <v>Трајковић</v>
      </c>
      <c r="L23" t="str">
        <f ca="1">IFERROR(__xludf.DUMMYFUNCTION("""COMPUTED_VALUE"""),"Његош")</f>
        <v>Његош</v>
      </c>
      <c r="M23" t="str">
        <f ca="1">IFERROR(__xludf.DUMMYFUNCTION("""COMPUTED_VALUE"""),"120/2017")</f>
        <v>120/2017</v>
      </c>
      <c r="N23" t="str">
        <f ca="1">IFERROR(__xludf.DUMMYFUNCTION("""COMPUTED_VALUE"""),"")</f>
        <v/>
      </c>
      <c r="O23" t="str">
        <f ca="1">IFERROR(__xludf.DUMMYFUNCTION("""COMPUTED_VALUE"""),"")</f>
        <v/>
      </c>
      <c r="P23" t="str">
        <f ca="1">IFERROR(__xludf.DUMMYFUNCTION("""COMPUTED_VALUE"""),"")</f>
        <v/>
      </c>
    </row>
    <row r="24" spans="1:16" ht="15.75" customHeight="1" x14ac:dyDescent="0.25">
      <c r="A24" s="1">
        <f ca="1">IFERROR(__xludf.DUMMYFUNCTION("""COMPUTED_VALUE"""),43580.4182811111)</f>
        <v>43580.418281111102</v>
      </c>
      <c r="B24" t="str">
        <f ca="1">IFERROR(__xludf.DUMMYFUNCTION("""COMPUTED_VALUE"""),"Криптографија")</f>
        <v>Криптографија</v>
      </c>
      <c r="C24" t="str">
        <f ca="1">IFERROR(__xludf.DUMMYFUNCTION("""COMPUTED_VALUE"""),"")</f>
        <v/>
      </c>
      <c r="D24" t="str">
        <f ca="1">IFERROR(__xludf.DUMMYFUNCTION("""COMPUTED_VALUE"""),"")</f>
        <v/>
      </c>
      <c r="E24" t="str">
        <f ca="1">IFERROR(__xludf.DUMMYFUNCTION("""COMPUTED_VALUE"""),"Abadic")</f>
        <v>Abadic</v>
      </c>
      <c r="F24" t="str">
        <f ca="1">IFERROR(__xludf.DUMMYFUNCTION("""COMPUTED_VALUE"""),"Nikola")</f>
        <v>Nikola</v>
      </c>
      <c r="G24" t="str">
        <f ca="1">IFERROR(__xludf.DUMMYFUNCTION("""COMPUTED_VALUE"""),"105/2017")</f>
        <v>105/2017</v>
      </c>
      <c r="H24" t="str">
        <f ca="1">IFERROR(__xludf.DUMMYFUNCTION("""COMPUTED_VALUE"""),"Verovic")</f>
        <v>Verovic</v>
      </c>
      <c r="I24" t="str">
        <f ca="1">IFERROR(__xludf.DUMMYFUNCTION("""COMPUTED_VALUE"""),"Vuk")</f>
        <v>Vuk</v>
      </c>
      <c r="J24" t="str">
        <f ca="1">IFERROR(__xludf.DUMMYFUNCTION("""COMPUTED_VALUE"""),"134/2017")</f>
        <v>134/2017</v>
      </c>
      <c r="K24" t="str">
        <f ca="1">IFERROR(__xludf.DUMMYFUNCTION("""COMPUTED_VALUE"""),"Aleksic")</f>
        <v>Aleksic</v>
      </c>
      <c r="L24" t="str">
        <f ca="1">IFERROR(__xludf.DUMMYFUNCTION("""COMPUTED_VALUE"""),"Uros")</f>
        <v>Uros</v>
      </c>
      <c r="M24" t="str">
        <f ca="1">IFERROR(__xludf.DUMMYFUNCTION("""COMPUTED_VALUE"""),"36/2017")</f>
        <v>36/2017</v>
      </c>
      <c r="N24" t="str">
        <f ca="1">IFERROR(__xludf.DUMMYFUNCTION("""COMPUTED_VALUE"""),"Igrutinovic")</f>
        <v>Igrutinovic</v>
      </c>
      <c r="O24" t="str">
        <f ca="1">IFERROR(__xludf.DUMMYFUNCTION("""COMPUTED_VALUE"""),"Milica")</f>
        <v>Milica</v>
      </c>
      <c r="P24" t="str">
        <f ca="1">IFERROR(__xludf.DUMMYFUNCTION("""COMPUTED_VALUE"""),"219/2017")</f>
        <v>219/2017</v>
      </c>
    </row>
    <row r="25" spans="1:16" ht="15.75" customHeight="1" x14ac:dyDescent="0.25">
      <c r="A25" s="1">
        <f ca="1">IFERROR(__xludf.DUMMYFUNCTION("""COMPUTED_VALUE"""),43580.4288063888)</f>
        <v>43580.428806388802</v>
      </c>
      <c r="B25" t="str">
        <f ca="1">IFERROR(__xludf.DUMMYFUNCTION("""COMPUTED_VALUE"""),"Ојлеров и Хамилтонов пут")</f>
        <v>Ојлеров и Хамилтонов пут</v>
      </c>
      <c r="C25" t="str">
        <f ca="1">IFERROR(__xludf.DUMMYFUNCTION("""COMPUTED_VALUE"""),"")</f>
        <v/>
      </c>
      <c r="D25" t="str">
        <f ca="1">IFERROR(__xludf.DUMMYFUNCTION("""COMPUTED_VALUE"""),"")</f>
        <v/>
      </c>
      <c r="E25" t="str">
        <f ca="1">IFERROR(__xludf.DUMMYFUNCTION("""COMPUTED_VALUE"""),"Cvijetić")</f>
        <v>Cvijetić</v>
      </c>
      <c r="F25" t="str">
        <f ca="1">IFERROR(__xludf.DUMMYFUNCTION("""COMPUTED_VALUE"""),"Ružica")</f>
        <v>Ružica</v>
      </c>
      <c r="G25" t="str">
        <f ca="1">IFERROR(__xludf.DUMMYFUNCTION("""COMPUTED_VALUE"""),"301/17")</f>
        <v>301/17</v>
      </c>
      <c r="H25" t="str">
        <f ca="1">IFERROR(__xludf.DUMMYFUNCTION("""COMPUTED_VALUE"""),"Trajković")</f>
        <v>Trajković</v>
      </c>
      <c r="I25" t="str">
        <f ca="1">IFERROR(__xludf.DUMMYFUNCTION("""COMPUTED_VALUE"""),"Teodora")</f>
        <v>Teodora</v>
      </c>
      <c r="J25" t="str">
        <f ca="1">IFERROR(__xludf.DUMMYFUNCTION("""COMPUTED_VALUE"""),"65/17")</f>
        <v>65/17</v>
      </c>
      <c r="K25" t="str">
        <f ca="1">IFERROR(__xludf.DUMMYFUNCTION("""COMPUTED_VALUE"""),"Stojev")</f>
        <v>Stojev</v>
      </c>
      <c r="L25" t="str">
        <f ca="1">IFERROR(__xludf.DUMMYFUNCTION("""COMPUTED_VALUE"""),"Simona")</f>
        <v>Simona</v>
      </c>
      <c r="M25" t="str">
        <f ca="1">IFERROR(__xludf.DUMMYFUNCTION("""COMPUTED_VALUE"""),"214/17")</f>
        <v>214/17</v>
      </c>
      <c r="N25" t="str">
        <f ca="1">IFERROR(__xludf.DUMMYFUNCTION("""COMPUTED_VALUE"""),"Ubavkić")</f>
        <v>Ubavkić</v>
      </c>
      <c r="O25" t="str">
        <f ca="1">IFERROR(__xludf.DUMMYFUNCTION("""COMPUTED_VALUE"""),"Jovana")</f>
        <v>Jovana</v>
      </c>
      <c r="P25" t="str">
        <f ca="1">IFERROR(__xludf.DUMMYFUNCTION("""COMPUTED_VALUE"""),"82/17")</f>
        <v>82/17</v>
      </c>
    </row>
    <row r="26" spans="1:16" ht="15.75" customHeight="1" x14ac:dyDescent="0.25">
      <c r="A26" s="1">
        <f ca="1">IFERROR(__xludf.DUMMYFUNCTION("""COMPUTED_VALUE"""),43580.4587185995)</f>
        <v>43580.458718599497</v>
      </c>
      <c r="B26" t="str">
        <f ca="1">IFERROR(__xludf.DUMMYFUNCTION("""COMPUTED_VALUE"""),"Кенигсбершки мостови")</f>
        <v>Кенигсбершки мостови</v>
      </c>
      <c r="C26" t="str">
        <f ca="1">IFERROR(__xludf.DUMMYFUNCTION("""COMPUTED_VALUE"""),"")</f>
        <v/>
      </c>
      <c r="D26" t="str">
        <f ca="1">IFERROR(__xludf.DUMMYFUNCTION("""COMPUTED_VALUE"""),"")</f>
        <v/>
      </c>
      <c r="E26" t="str">
        <f ca="1">IFERROR(__xludf.DUMMYFUNCTION("""COMPUTED_VALUE"""),"Стојић")</f>
        <v>Стојић</v>
      </c>
      <c r="F26" t="str">
        <f ca="1">IFERROR(__xludf.DUMMYFUNCTION("""COMPUTED_VALUE"""),"Стефан")</f>
        <v>Стефан</v>
      </c>
      <c r="G26" t="str">
        <f ca="1">IFERROR(__xludf.DUMMYFUNCTION("""COMPUTED_VALUE"""),"259/2017")</f>
        <v>259/2017</v>
      </c>
      <c r="H26" t="str">
        <f ca="1">IFERROR(__xludf.DUMMYFUNCTION("""COMPUTED_VALUE"""),"Шегрт")</f>
        <v>Шегрт</v>
      </c>
      <c r="I26" t="str">
        <f ca="1">IFERROR(__xludf.DUMMYFUNCTION("""COMPUTED_VALUE"""),"Јована")</f>
        <v>Јована</v>
      </c>
      <c r="J26" t="str">
        <f ca="1">IFERROR(__xludf.DUMMYFUNCTION("""COMPUTED_VALUE"""),"27/2017")</f>
        <v>27/2017</v>
      </c>
      <c r="K26" t="str">
        <f ca="1">IFERROR(__xludf.DUMMYFUNCTION("""COMPUTED_VALUE"""),"")</f>
        <v/>
      </c>
      <c r="L26" t="str">
        <f ca="1">IFERROR(__xludf.DUMMYFUNCTION("""COMPUTED_VALUE"""),"")</f>
        <v/>
      </c>
      <c r="M26" t="str">
        <f ca="1">IFERROR(__xludf.DUMMYFUNCTION("""COMPUTED_VALUE"""),"")</f>
        <v/>
      </c>
      <c r="N26" t="str">
        <f ca="1">IFERROR(__xludf.DUMMYFUNCTION("""COMPUTED_VALUE"""),"")</f>
        <v/>
      </c>
      <c r="O26" t="str">
        <f ca="1">IFERROR(__xludf.DUMMYFUNCTION("""COMPUTED_VALUE"""),"")</f>
        <v/>
      </c>
      <c r="P26" t="str">
        <f ca="1">IFERROR(__xludf.DUMMYFUNCTION("""COMPUTED_VALUE"""),"")</f>
        <v/>
      </c>
    </row>
    <row r="27" spans="1:16" ht="15.75" customHeight="1" x14ac:dyDescent="0.25">
      <c r="A27" s="1">
        <f ca="1">IFERROR(__xludf.DUMMYFUNCTION("""COMPUTED_VALUE"""),43580.4780587731)</f>
        <v>43580.4780587731</v>
      </c>
      <c r="B27" t="str">
        <f ca="1">IFERROR(__xludf.DUMMYFUNCTION("""COMPUTED_VALUE"""),"Проблем 4 боје")</f>
        <v>Проблем 4 боје</v>
      </c>
      <c r="C27" t="str">
        <f ca="1">IFERROR(__xludf.DUMMYFUNCTION("""COMPUTED_VALUE"""),"")</f>
        <v/>
      </c>
      <c r="D27" t="str">
        <f ca="1">IFERROR(__xludf.DUMMYFUNCTION("""COMPUTED_VALUE"""),"")</f>
        <v/>
      </c>
      <c r="E27" t="str">
        <f ca="1">IFERROR(__xludf.DUMMYFUNCTION("""COMPUTED_VALUE"""),"Поповић")</f>
        <v>Поповић</v>
      </c>
      <c r="F27" t="str">
        <f ca="1">IFERROR(__xludf.DUMMYFUNCTION("""COMPUTED_VALUE"""),"Јован")</f>
        <v>Јован</v>
      </c>
      <c r="G27" t="str">
        <f ca="1">IFERROR(__xludf.DUMMYFUNCTION("""COMPUTED_VALUE"""),"43/2017")</f>
        <v>43/2017</v>
      </c>
      <c r="H27" t="str">
        <f ca="1">IFERROR(__xludf.DUMMYFUNCTION("""COMPUTED_VALUE"""),"Марковић")</f>
        <v>Марковић</v>
      </c>
      <c r="I27" t="str">
        <f ca="1">IFERROR(__xludf.DUMMYFUNCTION("""COMPUTED_VALUE"""),"Александра")</f>
        <v>Александра</v>
      </c>
      <c r="J27" t="str">
        <f ca="1">IFERROR(__xludf.DUMMYFUNCTION("""COMPUTED_VALUE"""),"6/2017")</f>
        <v>6/2017</v>
      </c>
      <c r="K27" t="str">
        <f ca="1">IFERROR(__xludf.DUMMYFUNCTION("""COMPUTED_VALUE"""),"Марковић")</f>
        <v>Марковић</v>
      </c>
      <c r="L27" t="str">
        <f ca="1">IFERROR(__xludf.DUMMYFUNCTION("""COMPUTED_VALUE"""),"Вероника")</f>
        <v>Вероника</v>
      </c>
      <c r="M27" t="str">
        <f ca="1">IFERROR(__xludf.DUMMYFUNCTION("""COMPUTED_VALUE"""),"211/2017")</f>
        <v>211/2017</v>
      </c>
      <c r="N27" t="str">
        <f ca="1">IFERROR(__xludf.DUMMYFUNCTION("""COMPUTED_VALUE"""),"")</f>
        <v/>
      </c>
      <c r="O27" t="str">
        <f ca="1">IFERROR(__xludf.DUMMYFUNCTION("""COMPUTED_VALUE"""),"")</f>
        <v/>
      </c>
      <c r="P27" t="str">
        <f ca="1">IFERROR(__xludf.DUMMYFUNCTION("""COMPUTED_VALUE"""),"")</f>
        <v/>
      </c>
    </row>
    <row r="28" spans="1:16" ht="15.75" customHeight="1" x14ac:dyDescent="0.25">
      <c r="A28" s="1">
        <f ca="1">IFERROR(__xludf.DUMMYFUNCTION("""COMPUTED_VALUE"""),43580.5768304398)</f>
        <v>43580.576830439801</v>
      </c>
      <c r="B28" t="str">
        <f ca="1">IFERROR(__xludf.DUMMYFUNCTION("""COMPUTED_VALUE"""),"DES и AES алгоритми")</f>
        <v>DES и AES алгоритми</v>
      </c>
      <c r="C28" t="str">
        <f ca="1">IFERROR(__xludf.DUMMYFUNCTION("""COMPUTED_VALUE"""),"")</f>
        <v/>
      </c>
      <c r="D28" t="str">
        <f ca="1">IFERROR(__xludf.DUMMYFUNCTION("""COMPUTED_VALUE"""),"")</f>
        <v/>
      </c>
      <c r="E28" t="str">
        <f ca="1">IFERROR(__xludf.DUMMYFUNCTION("""COMPUTED_VALUE"""),"Вујић")</f>
        <v>Вујић</v>
      </c>
      <c r="F28" t="str">
        <f ca="1">IFERROR(__xludf.DUMMYFUNCTION("""COMPUTED_VALUE"""),"Милош")</f>
        <v>Милош</v>
      </c>
      <c r="G28" t="str">
        <f ca="1">IFERROR(__xludf.DUMMYFUNCTION("""COMPUTED_VALUE"""),"81/2017")</f>
        <v>81/2017</v>
      </c>
      <c r="H28" t="str">
        <f ca="1">IFERROR(__xludf.DUMMYFUNCTION("""COMPUTED_VALUE"""),"Голубовић")</f>
        <v>Голубовић</v>
      </c>
      <c r="I28" t="str">
        <f ca="1">IFERROR(__xludf.DUMMYFUNCTION("""COMPUTED_VALUE"""),"Никола")</f>
        <v>Никола</v>
      </c>
      <c r="J28" t="str">
        <f ca="1">IFERROR(__xludf.DUMMYFUNCTION("""COMPUTED_VALUE"""),"201/2017")</f>
        <v>201/2017</v>
      </c>
      <c r="K28" t="str">
        <f ca="1">IFERROR(__xludf.DUMMYFUNCTION("""COMPUTED_VALUE"""),"Антић")</f>
        <v>Антић</v>
      </c>
      <c r="L28" t="str">
        <f ca="1">IFERROR(__xludf.DUMMYFUNCTION("""COMPUTED_VALUE"""),"Александар")</f>
        <v>Александар</v>
      </c>
      <c r="M28" t="str">
        <f ca="1">IFERROR(__xludf.DUMMYFUNCTION("""COMPUTED_VALUE"""),"174/2017")</f>
        <v>174/2017</v>
      </c>
      <c r="N28" t="str">
        <f ca="1">IFERROR(__xludf.DUMMYFUNCTION("""COMPUTED_VALUE"""),"Гајић")</f>
        <v>Гајић</v>
      </c>
      <c r="O28" t="str">
        <f ca="1">IFERROR(__xludf.DUMMYFUNCTION("""COMPUTED_VALUE"""),"Душан")</f>
        <v>Душан</v>
      </c>
      <c r="P28" t="str">
        <f ca="1">IFERROR(__xludf.DUMMYFUNCTION("""COMPUTED_VALUE"""),"149/2017")</f>
        <v>149/2017</v>
      </c>
    </row>
    <row r="29" spans="1:16" ht="15.75" customHeight="1" x14ac:dyDescent="0.25">
      <c r="A29" s="1">
        <f ca="1">IFERROR(__xludf.DUMMYFUNCTION("""COMPUTED_VALUE"""),43580.6243770023)</f>
        <v>43580.624377002299</v>
      </c>
      <c r="B29" t="str">
        <f ca="1">IFERROR(__xludf.DUMMYFUNCTION("""COMPUTED_VALUE"""),"Рекурзија у програмирању")</f>
        <v>Рекурзија у програмирању</v>
      </c>
      <c r="C29" t="str">
        <f ca="1">IFERROR(__xludf.DUMMYFUNCTION("""COMPUTED_VALUE"""),"")</f>
        <v/>
      </c>
      <c r="D29" t="str">
        <f ca="1">IFERROR(__xludf.DUMMYFUNCTION("""COMPUTED_VALUE"""),"")</f>
        <v/>
      </c>
      <c r="E29" t="str">
        <f ca="1">IFERROR(__xludf.DUMMYFUNCTION("""COMPUTED_VALUE"""),"Дондо")</f>
        <v>Дондо</v>
      </c>
      <c r="F29" t="str">
        <f ca="1">IFERROR(__xludf.DUMMYFUNCTION("""COMPUTED_VALUE"""),"Лазар")</f>
        <v>Лазар</v>
      </c>
      <c r="G29" t="str">
        <f ca="1">IFERROR(__xludf.DUMMYFUNCTION("""COMPUTED_VALUE"""),"84/2017")</f>
        <v>84/2017</v>
      </c>
      <c r="H29" t="str">
        <f ca="1">IFERROR(__xludf.DUMMYFUNCTION("""COMPUTED_VALUE"""),"Ђорђевић")</f>
        <v>Ђорђевић</v>
      </c>
      <c r="I29" t="str">
        <f ca="1">IFERROR(__xludf.DUMMYFUNCTION("""COMPUTED_VALUE"""),"Мона")</f>
        <v>Мона</v>
      </c>
      <c r="J29" t="str">
        <f ca="1">IFERROR(__xludf.DUMMYFUNCTION("""COMPUTED_VALUE"""),"241/2017")</f>
        <v>241/2017</v>
      </c>
      <c r="K29" t="str">
        <f ca="1">IFERROR(__xludf.DUMMYFUNCTION("""COMPUTED_VALUE"""),"Лалић")</f>
        <v>Лалић</v>
      </c>
      <c r="L29" t="str">
        <f ca="1">IFERROR(__xludf.DUMMYFUNCTION("""COMPUTED_VALUE"""),"Анђела")</f>
        <v>Анђела</v>
      </c>
      <c r="M29" t="str">
        <f ca="1">IFERROR(__xludf.DUMMYFUNCTION("""COMPUTED_VALUE"""),"13/2017")</f>
        <v>13/2017</v>
      </c>
      <c r="N29" t="str">
        <f ca="1">IFERROR(__xludf.DUMMYFUNCTION("""COMPUTED_VALUE"""),"")</f>
        <v/>
      </c>
      <c r="O29" t="str">
        <f ca="1">IFERROR(__xludf.DUMMYFUNCTION("""COMPUTED_VALUE"""),"")</f>
        <v/>
      </c>
      <c r="P29" t="str">
        <f ca="1">IFERROR(__xludf.DUMMYFUNCTION("""COMPUTED_VALUE"""),"")</f>
        <v/>
      </c>
    </row>
    <row r="30" spans="1:16" ht="15.75" customHeight="1" x14ac:dyDescent="0.25">
      <c r="A30" s="1">
        <f ca="1">IFERROR(__xludf.DUMMYFUNCTION("""COMPUTED_VALUE"""),43580.7262086111)</f>
        <v>43580.7262086111</v>
      </c>
      <c r="B30" t="str">
        <f ca="1">IFERROR(__xludf.DUMMYFUNCTION("""COMPUTED_VALUE"""),"Предлажем нову тему:")</f>
        <v>Предлажем нову тему:</v>
      </c>
      <c r="C30" t="str">
        <f ca="1">IFERROR(__xludf.DUMMYFUNCTION("""COMPUTED_VALUE"""),"Дискретне математичке структуре у медицини")</f>
        <v>Дискретне математичке структуре у медицини</v>
      </c>
      <c r="D30" t="str">
        <f ca="1">IFERROR(__xludf.DUMMYFUNCTION("""COMPUTED_VALUE"""),"У оквиру ове теме обрадила би се изненађујућа повезаност медицине и дискретних математичких структура. Прецизније, тема би обухватала:
1. Коришћење вектора и матрица у репрезентовању тродимензионалног кретања молекула у мозгу
2. Коришћење теорије графова "&amp;"у проналажењу одговарајућег донора бубрега
3. Коришћење теорије графова у моделу ширења епидемије
4. Коришћење стабала у процени ризика срчаног удара")</f>
        <v>У оквиру ове теме обрадила би се изненађујућа повезаност медицине и дискретних математичких структура. Прецизније, тема би обухватала:
1. Коришћење вектора и матрица у репрезентовању тродимензионалног кретања молекула у мозгу
2. Коришћење теорије графова у проналажењу одговарајућег донора бубрега
3. Коришћење теорије графова у моделу ширења епидемије
4. Коришћење стабала у процени ризика срчаног удара</v>
      </c>
      <c r="E30" t="str">
        <f ca="1">IFERROR(__xludf.DUMMYFUNCTION("""COMPUTED_VALUE"""),"Николић")</f>
        <v>Николић</v>
      </c>
      <c r="F30" t="str">
        <f ca="1">IFERROR(__xludf.DUMMYFUNCTION("""COMPUTED_VALUE"""),"Мина")</f>
        <v>Мина</v>
      </c>
      <c r="G30" t="str">
        <f ca="1">IFERROR(__xludf.DUMMYFUNCTION("""COMPUTED_VALUE"""),"99/2017")</f>
        <v>99/2017</v>
      </c>
      <c r="H30" t="str">
        <f ca="1">IFERROR(__xludf.DUMMYFUNCTION("""COMPUTED_VALUE"""),"")</f>
        <v/>
      </c>
      <c r="I30" t="str">
        <f ca="1">IFERROR(__xludf.DUMMYFUNCTION("""COMPUTED_VALUE"""),"")</f>
        <v/>
      </c>
      <c r="J30" t="str">
        <f ca="1">IFERROR(__xludf.DUMMYFUNCTION("""COMPUTED_VALUE"""),"")</f>
        <v/>
      </c>
      <c r="K30" t="str">
        <f ca="1">IFERROR(__xludf.DUMMYFUNCTION("""COMPUTED_VALUE"""),"")</f>
        <v/>
      </c>
      <c r="L30" t="str">
        <f ca="1">IFERROR(__xludf.DUMMYFUNCTION("""COMPUTED_VALUE"""),"")</f>
        <v/>
      </c>
      <c r="M30" t="str">
        <f ca="1">IFERROR(__xludf.DUMMYFUNCTION("""COMPUTED_VALUE"""),"")</f>
        <v/>
      </c>
      <c r="N30" t="str">
        <f ca="1">IFERROR(__xludf.DUMMYFUNCTION("""COMPUTED_VALUE"""),"")</f>
        <v/>
      </c>
      <c r="O30" t="str">
        <f ca="1">IFERROR(__xludf.DUMMYFUNCTION("""COMPUTED_VALUE"""),"")</f>
        <v/>
      </c>
      <c r="P30" t="str">
        <f ca="1">IFERROR(__xludf.DUMMYFUNCTION("""COMPUTED_VALUE"""),"")</f>
        <v/>
      </c>
    </row>
    <row r="31" spans="1:16" ht="13.2" x14ac:dyDescent="0.25">
      <c r="A31" s="1">
        <f ca="1">IFERROR(__xludf.DUMMYFUNCTION("""COMPUTED_VALUE"""),43580.7766067013)</f>
        <v>43580.7766067013</v>
      </c>
      <c r="B31" t="str">
        <f ca="1">IFERROR(__xludf.DUMMYFUNCTION("""COMPUTED_VALUE"""),"Бојење графова")</f>
        <v>Бојење графова</v>
      </c>
      <c r="C31" t="str">
        <f ca="1">IFERROR(__xludf.DUMMYFUNCTION("""COMPUTED_VALUE"""),"")</f>
        <v/>
      </c>
      <c r="D31" t="str">
        <f ca="1">IFERROR(__xludf.DUMMYFUNCTION("""COMPUTED_VALUE"""),"")</f>
        <v/>
      </c>
      <c r="E31" t="str">
        <f ca="1">IFERROR(__xludf.DUMMYFUNCTION("""COMPUTED_VALUE"""),"Катић")</f>
        <v>Катић</v>
      </c>
      <c r="F31" t="str">
        <f ca="1">IFERROR(__xludf.DUMMYFUNCTION("""COMPUTED_VALUE"""),"Ана")</f>
        <v>Ана</v>
      </c>
      <c r="G31" t="str">
        <f ca="1">IFERROR(__xludf.DUMMYFUNCTION("""COMPUTED_VALUE"""),"117/2017")</f>
        <v>117/2017</v>
      </c>
      <c r="H31" t="str">
        <f ca="1">IFERROR(__xludf.DUMMYFUNCTION("""COMPUTED_VALUE"""),"Курћубић")</f>
        <v>Курћубић</v>
      </c>
      <c r="I31" t="str">
        <f ca="1">IFERROR(__xludf.DUMMYFUNCTION("""COMPUTED_VALUE"""),"Ана")</f>
        <v>Ана</v>
      </c>
      <c r="J31" t="str">
        <f ca="1">IFERROR(__xludf.DUMMYFUNCTION("""COMPUTED_VALUE"""),"93/2017")</f>
        <v>93/2017</v>
      </c>
      <c r="K31" t="str">
        <f ca="1">IFERROR(__xludf.DUMMYFUNCTION("""COMPUTED_VALUE"""),"Марић")</f>
        <v>Марић</v>
      </c>
      <c r="L31" t="str">
        <f ca="1">IFERROR(__xludf.DUMMYFUNCTION("""COMPUTED_VALUE"""),"Маша")</f>
        <v>Маша</v>
      </c>
      <c r="M31" t="str">
        <f ca="1">IFERROR(__xludf.DUMMYFUNCTION("""COMPUTED_VALUE"""),"362/2017")</f>
        <v>362/2017</v>
      </c>
      <c r="N31" t="str">
        <f ca="1">IFERROR(__xludf.DUMMYFUNCTION("""COMPUTED_VALUE"""),"")</f>
        <v/>
      </c>
      <c r="O31" t="str">
        <f ca="1">IFERROR(__xludf.DUMMYFUNCTION("""COMPUTED_VALUE"""),"")</f>
        <v/>
      </c>
      <c r="P31" t="str">
        <f ca="1">IFERROR(__xludf.DUMMYFUNCTION("""COMPUTED_VALUE"""),"")</f>
        <v/>
      </c>
    </row>
    <row r="32" spans="1:16" ht="13.2" x14ac:dyDescent="0.25">
      <c r="A32" s="1">
        <f ca="1">IFERROR(__xludf.DUMMYFUNCTION("""COMPUTED_VALUE"""),43581.5362604861)</f>
        <v>43581.5362604861</v>
      </c>
      <c r="B32" t="str">
        <f ca="1">IFERROR(__xludf.DUMMYFUNCTION("""COMPUTED_VALUE"""),"Проблем максималног протока у мрежи")</f>
        <v>Проблем максималног протока у мрежи</v>
      </c>
      <c r="C32" t="str">
        <f ca="1">IFERROR(__xludf.DUMMYFUNCTION("""COMPUTED_VALUE"""),"")</f>
        <v/>
      </c>
      <c r="D32" t="str">
        <f ca="1">IFERROR(__xludf.DUMMYFUNCTION("""COMPUTED_VALUE"""),"")</f>
        <v/>
      </c>
      <c r="E32" t="str">
        <f ca="1">IFERROR(__xludf.DUMMYFUNCTION("""COMPUTED_VALUE"""),"Миловановић")</f>
        <v>Миловановић</v>
      </c>
      <c r="F32" t="str">
        <f ca="1">IFERROR(__xludf.DUMMYFUNCTION("""COMPUTED_VALUE"""),"Андријана")</f>
        <v>Андријана</v>
      </c>
      <c r="G32" t="str">
        <f ca="1">IFERROR(__xludf.DUMMYFUNCTION("""COMPUTED_VALUE"""),"38/2017")</f>
        <v>38/2017</v>
      </c>
      <c r="H32" t="str">
        <f ca="1">IFERROR(__xludf.DUMMYFUNCTION("""COMPUTED_VALUE"""),"Пејчић")</f>
        <v>Пејчић</v>
      </c>
      <c r="I32" t="str">
        <f ca="1">IFERROR(__xludf.DUMMYFUNCTION("""COMPUTED_VALUE"""),"Огњен")</f>
        <v>Огњен</v>
      </c>
      <c r="J32" t="str">
        <f ca="1">IFERROR(__xludf.DUMMYFUNCTION("""COMPUTED_VALUE"""),"103/2017")</f>
        <v>103/2017</v>
      </c>
      <c r="K32" t="str">
        <f ca="1">IFERROR(__xludf.DUMMYFUNCTION("""COMPUTED_VALUE"""),"")</f>
        <v/>
      </c>
      <c r="L32" t="str">
        <f ca="1">IFERROR(__xludf.DUMMYFUNCTION("""COMPUTED_VALUE"""),"")</f>
        <v/>
      </c>
      <c r="M32" t="str">
        <f ca="1">IFERROR(__xludf.DUMMYFUNCTION("""COMPUTED_VALUE"""),"")</f>
        <v/>
      </c>
      <c r="N32" t="str">
        <f ca="1">IFERROR(__xludf.DUMMYFUNCTION("""COMPUTED_VALUE"""),"")</f>
        <v/>
      </c>
      <c r="O32" t="str">
        <f ca="1">IFERROR(__xludf.DUMMYFUNCTION("""COMPUTED_VALUE"""),"")</f>
        <v/>
      </c>
      <c r="P32" t="str">
        <f ca="1">IFERROR(__xludf.DUMMYFUNCTION("""COMPUTED_VALUE"""),"")</f>
        <v/>
      </c>
    </row>
    <row r="33" spans="1:16" ht="13.2" x14ac:dyDescent="0.25">
      <c r="A33" s="1">
        <f ca="1">IFERROR(__xludf.DUMMYFUNCTION("""COMPUTED_VALUE"""),43581.794900787)</f>
        <v>43581.794900786997</v>
      </c>
      <c r="B33" t="str">
        <f ca="1">IFERROR(__xludf.DUMMYFUNCTION("""COMPUTED_VALUE"""),"Ојлеров и Хамилтонов пут")</f>
        <v>Ојлеров и Хамилтонов пут</v>
      </c>
      <c r="C33" t="str">
        <f ca="1">IFERROR(__xludf.DUMMYFUNCTION("""COMPUTED_VALUE"""),"")</f>
        <v/>
      </c>
      <c r="D33" t="str">
        <f ca="1">IFERROR(__xludf.DUMMYFUNCTION("""COMPUTED_VALUE"""),"")</f>
        <v/>
      </c>
      <c r="E33" t="str">
        <f ca="1">IFERROR(__xludf.DUMMYFUNCTION("""COMPUTED_VALUE"""),"Markicevic")</f>
        <v>Markicevic</v>
      </c>
      <c r="F33" t="str">
        <f ca="1">IFERROR(__xludf.DUMMYFUNCTION("""COMPUTED_VALUE"""),"Djurdjica")</f>
        <v>Djurdjica</v>
      </c>
      <c r="G33" t="str">
        <f ca="1">IFERROR(__xludf.DUMMYFUNCTION("""COMPUTED_VALUE"""),"152/2016")</f>
        <v>152/2016</v>
      </c>
      <c r="H33" t="str">
        <f ca="1">IFERROR(__xludf.DUMMYFUNCTION("""COMPUTED_VALUE"""),"Lukic")</f>
        <v>Lukic</v>
      </c>
      <c r="I33" t="str">
        <f ca="1">IFERROR(__xludf.DUMMYFUNCTION("""COMPUTED_VALUE"""),"Nemanja")</f>
        <v>Nemanja</v>
      </c>
      <c r="J33" t="str">
        <f ca="1">IFERROR(__xludf.DUMMYFUNCTION("""COMPUTED_VALUE"""),"1010/2017")</f>
        <v>1010/2017</v>
      </c>
      <c r="K33" t="str">
        <f ca="1">IFERROR(__xludf.DUMMYFUNCTION("""COMPUTED_VALUE"""),"")</f>
        <v/>
      </c>
      <c r="L33" t="str">
        <f ca="1">IFERROR(__xludf.DUMMYFUNCTION("""COMPUTED_VALUE"""),"")</f>
        <v/>
      </c>
      <c r="M33" t="str">
        <f ca="1">IFERROR(__xludf.DUMMYFUNCTION("""COMPUTED_VALUE"""),"")</f>
        <v/>
      </c>
      <c r="N33" t="str">
        <f ca="1">IFERROR(__xludf.DUMMYFUNCTION("""COMPUTED_VALUE"""),"")</f>
        <v/>
      </c>
      <c r="O33" t="str">
        <f ca="1">IFERROR(__xludf.DUMMYFUNCTION("""COMPUTED_VALUE"""),"")</f>
        <v/>
      </c>
      <c r="P33" t="str">
        <f ca="1">IFERROR(__xludf.DUMMYFUNCTION("""COMPUTED_VALUE"""),"")</f>
        <v/>
      </c>
    </row>
    <row r="34" spans="1:16" ht="13.2" x14ac:dyDescent="0.25">
      <c r="A34" s="1">
        <f ca="1">IFERROR(__xludf.DUMMYFUNCTION("""COMPUTED_VALUE"""),43581.8342210185)</f>
        <v>43581.8342210185</v>
      </c>
      <c r="B34" t="str">
        <f ca="1">IFERROR(__xludf.DUMMYFUNCTION("""COMPUTED_VALUE"""),"Тјурингова машина")</f>
        <v>Тјурингова машина</v>
      </c>
      <c r="C34" t="str">
        <f ca="1">IFERROR(__xludf.DUMMYFUNCTION("""COMPUTED_VALUE"""),"")</f>
        <v/>
      </c>
      <c r="D34" t="str">
        <f ca="1">IFERROR(__xludf.DUMMYFUNCTION("""COMPUTED_VALUE"""),"")</f>
        <v/>
      </c>
      <c r="E34" t="str">
        <f ca="1">IFERROR(__xludf.DUMMYFUNCTION("""COMPUTED_VALUE"""),"Гагић")</f>
        <v>Гагић</v>
      </c>
      <c r="F34" t="str">
        <f ca="1">IFERROR(__xludf.DUMMYFUNCTION("""COMPUTED_VALUE"""),"Тања")</f>
        <v>Тања</v>
      </c>
      <c r="G34" t="str">
        <f ca="1">IFERROR(__xludf.DUMMYFUNCTION("""COMPUTED_VALUE"""),"108/2017")</f>
        <v>108/2017</v>
      </c>
      <c r="H34" t="str">
        <f ca="1">IFERROR(__xludf.DUMMYFUNCTION("""COMPUTED_VALUE"""),"Вукосављевић")</f>
        <v>Вукосављевић</v>
      </c>
      <c r="I34" t="str">
        <f ca="1">IFERROR(__xludf.DUMMYFUNCTION("""COMPUTED_VALUE"""),"Тамара")</f>
        <v>Тамара</v>
      </c>
      <c r="J34" t="str">
        <f ca="1">IFERROR(__xludf.DUMMYFUNCTION("""COMPUTED_VALUE"""),"331/2017")</f>
        <v>331/2017</v>
      </c>
      <c r="K34" t="str">
        <f ca="1">IFERROR(__xludf.DUMMYFUNCTION("""COMPUTED_VALUE"""),"Јовановић")</f>
        <v>Јовановић</v>
      </c>
      <c r="L34" t="str">
        <f ca="1">IFERROR(__xludf.DUMMYFUNCTION("""COMPUTED_VALUE"""),"Никола")</f>
        <v>Никола</v>
      </c>
      <c r="M34" t="str">
        <f ca="1">IFERROR(__xludf.DUMMYFUNCTION("""COMPUTED_VALUE"""),"109/2017")</f>
        <v>109/2017</v>
      </c>
      <c r="N34" t="str">
        <f ca="1">IFERROR(__xludf.DUMMYFUNCTION("""COMPUTED_VALUE"""),"")</f>
        <v/>
      </c>
      <c r="O34" t="str">
        <f ca="1">IFERROR(__xludf.DUMMYFUNCTION("""COMPUTED_VALUE"""),"")</f>
        <v/>
      </c>
      <c r="P34" t="str">
        <f ca="1">IFERROR(__xludf.DUMMYFUNCTION("""COMPUTED_VALUE"""),"")</f>
        <v/>
      </c>
    </row>
    <row r="35" spans="1:16" ht="13.2" x14ac:dyDescent="0.25">
      <c r="A35" s="1">
        <f ca="1">IFERROR(__xludf.DUMMYFUNCTION("""COMPUTED_VALUE"""),43582.5526371296)</f>
        <v>43582.5526371296</v>
      </c>
      <c r="B35" t="str">
        <f ca="1">IFERROR(__xludf.DUMMYFUNCTION("""COMPUTED_VALUE"""),"Логичка и прекидачка кола")</f>
        <v>Логичка и прекидачка кола</v>
      </c>
      <c r="C35" t="str">
        <f ca="1">IFERROR(__xludf.DUMMYFUNCTION("""COMPUTED_VALUE"""),"")</f>
        <v/>
      </c>
      <c r="D35" t="str">
        <f ca="1">IFERROR(__xludf.DUMMYFUNCTION("""COMPUTED_VALUE"""),"")</f>
        <v/>
      </c>
      <c r="E35" t="str">
        <f ca="1">IFERROR(__xludf.DUMMYFUNCTION("""COMPUTED_VALUE"""),"Ilić")</f>
        <v>Ilić</v>
      </c>
      <c r="F35" t="str">
        <f ca="1">IFERROR(__xludf.DUMMYFUNCTION("""COMPUTED_VALUE"""),"Katarina")</f>
        <v>Katarina</v>
      </c>
      <c r="G35" t="str">
        <f ca="1">IFERROR(__xludf.DUMMYFUNCTION("""COMPUTED_VALUE"""),"261/2016")</f>
        <v>261/2016</v>
      </c>
      <c r="H35" t="str">
        <f ca="1">IFERROR(__xludf.DUMMYFUNCTION("""COMPUTED_VALUE"""),"Čikić")</f>
        <v>Čikić</v>
      </c>
      <c r="I35" t="str">
        <f ca="1">IFERROR(__xludf.DUMMYFUNCTION("""COMPUTED_VALUE"""),"Radovan")</f>
        <v>Radovan</v>
      </c>
      <c r="J35" t="str">
        <f ca="1">IFERROR(__xludf.DUMMYFUNCTION("""COMPUTED_VALUE"""),"125/2017")</f>
        <v>125/2017</v>
      </c>
      <c r="K35" t="str">
        <f ca="1">IFERROR(__xludf.DUMMYFUNCTION("""COMPUTED_VALUE"""),"")</f>
        <v/>
      </c>
      <c r="L35" t="str">
        <f ca="1">IFERROR(__xludf.DUMMYFUNCTION("""COMPUTED_VALUE"""),"")</f>
        <v/>
      </c>
      <c r="M35" t="str">
        <f ca="1">IFERROR(__xludf.DUMMYFUNCTION("""COMPUTED_VALUE"""),"")</f>
        <v/>
      </c>
      <c r="N35" t="str">
        <f ca="1">IFERROR(__xludf.DUMMYFUNCTION("""COMPUTED_VALUE"""),"")</f>
        <v/>
      </c>
      <c r="O35" t="str">
        <f ca="1">IFERROR(__xludf.DUMMYFUNCTION("""COMPUTED_VALUE"""),"")</f>
        <v/>
      </c>
      <c r="P35" t="str">
        <f ca="1">IFERROR(__xludf.DUMMYFUNCTION("""COMPUTED_VALUE"""),"")</f>
        <v/>
      </c>
    </row>
    <row r="36" spans="1:16" ht="13.2" x14ac:dyDescent="0.25">
      <c r="A36" s="1">
        <f ca="1">IFERROR(__xludf.DUMMYFUNCTION("""COMPUTED_VALUE"""),43582.8634649768)</f>
        <v>43582.863464976799</v>
      </c>
      <c r="B36" t="str">
        <f ca="1">IFERROR(__xludf.DUMMYFUNCTION("""COMPUTED_VALUE"""),"Дајкстра алгоритам")</f>
        <v>Дајкстра алгоритам</v>
      </c>
      <c r="C36" t="str">
        <f ca="1">IFERROR(__xludf.DUMMYFUNCTION("""COMPUTED_VALUE"""),"")</f>
        <v/>
      </c>
      <c r="D36" t="str">
        <f ca="1">IFERROR(__xludf.DUMMYFUNCTION("""COMPUTED_VALUE"""),"")</f>
        <v/>
      </c>
      <c r="E36" t="str">
        <f ca="1">IFERROR(__xludf.DUMMYFUNCTION("""COMPUTED_VALUE"""),"Брановић")</f>
        <v>Брановић</v>
      </c>
      <c r="F36" t="str">
        <f ca="1">IFERROR(__xludf.DUMMYFUNCTION("""COMPUTED_VALUE"""),"Филип")</f>
        <v>Филип</v>
      </c>
      <c r="G36" t="str">
        <f ca="1">IFERROR(__xludf.DUMMYFUNCTION("""COMPUTED_VALUE"""),"186/2016")</f>
        <v>186/2016</v>
      </c>
      <c r="H36" t="str">
        <f ca="1">IFERROR(__xludf.DUMMYFUNCTION("""COMPUTED_VALUE"""),"")</f>
        <v/>
      </c>
      <c r="I36" t="str">
        <f ca="1">IFERROR(__xludf.DUMMYFUNCTION("""COMPUTED_VALUE"""),"")</f>
        <v/>
      </c>
      <c r="J36" t="str">
        <f ca="1">IFERROR(__xludf.DUMMYFUNCTION("""COMPUTED_VALUE"""),"")</f>
        <v/>
      </c>
      <c r="K36" t="str">
        <f ca="1">IFERROR(__xludf.DUMMYFUNCTION("""COMPUTED_VALUE"""),"")</f>
        <v/>
      </c>
      <c r="L36" t="str">
        <f ca="1">IFERROR(__xludf.DUMMYFUNCTION("""COMPUTED_VALUE"""),"")</f>
        <v/>
      </c>
      <c r="M36" t="str">
        <f ca="1">IFERROR(__xludf.DUMMYFUNCTION("""COMPUTED_VALUE"""),"")</f>
        <v/>
      </c>
      <c r="N36" t="str">
        <f ca="1">IFERROR(__xludf.DUMMYFUNCTION("""COMPUTED_VALUE"""),"")</f>
        <v/>
      </c>
      <c r="O36" t="str">
        <f ca="1">IFERROR(__xludf.DUMMYFUNCTION("""COMPUTED_VALUE"""),"")</f>
        <v/>
      </c>
      <c r="P36" t="str">
        <f ca="1">IFERROR(__xludf.DUMMYFUNCTION("""COMPUTED_VALUE"""),"")</f>
        <v/>
      </c>
    </row>
    <row r="37" spans="1:16" ht="13.2" x14ac:dyDescent="0.25">
      <c r="A37" s="1">
        <f ca="1">IFERROR(__xludf.DUMMYFUNCTION("""COMPUTED_VALUE"""),43583.7206680787)</f>
        <v>43583.720668078699</v>
      </c>
      <c r="B37" t="str">
        <f ca="1">IFERROR(__xludf.DUMMYFUNCTION("""COMPUTED_VALUE"""),"Тјурингова машина")</f>
        <v>Тјурингова машина</v>
      </c>
      <c r="C37" t="str">
        <f ca="1">IFERROR(__xludf.DUMMYFUNCTION("""COMPUTED_VALUE"""),"")</f>
        <v/>
      </c>
      <c r="D37" t="str">
        <f ca="1">IFERROR(__xludf.DUMMYFUNCTION("""COMPUTED_VALUE"""),"")</f>
        <v/>
      </c>
      <c r="E37" t="str">
        <f ca="1">IFERROR(__xludf.DUMMYFUNCTION("""COMPUTED_VALUE"""),"Чановић ")</f>
        <v xml:space="preserve">Чановић </v>
      </c>
      <c r="F37" t="str">
        <f ca="1">IFERROR(__xludf.DUMMYFUNCTION("""COMPUTED_VALUE"""),"Сара")</f>
        <v>Сара</v>
      </c>
      <c r="G37" t="str">
        <f ca="1">IFERROR(__xludf.DUMMYFUNCTION("""COMPUTED_VALUE"""),"44/2017")</f>
        <v>44/2017</v>
      </c>
      <c r="H37" t="str">
        <f ca="1">IFERROR(__xludf.DUMMYFUNCTION("""COMPUTED_VALUE"""),"Анђела ")</f>
        <v xml:space="preserve">Анђела </v>
      </c>
      <c r="I37" t="str">
        <f ca="1">IFERROR(__xludf.DUMMYFUNCTION("""COMPUTED_VALUE"""),"Филиповић")</f>
        <v>Филиповић</v>
      </c>
      <c r="J37" t="str">
        <f ca="1">IFERROR(__xludf.DUMMYFUNCTION("""COMPUTED_VALUE"""),"217/2017")</f>
        <v>217/2017</v>
      </c>
      <c r="K37" t="str">
        <f ca="1">IFERROR(__xludf.DUMMYFUNCTION("""COMPUTED_VALUE"""),"Нађа ")</f>
        <v xml:space="preserve">Нађа </v>
      </c>
      <c r="L37" t="str">
        <f ca="1">IFERROR(__xludf.DUMMYFUNCTION("""COMPUTED_VALUE"""),"Стојанчевић")</f>
        <v>Стојанчевић</v>
      </c>
      <c r="M37" t="str">
        <f ca="1">IFERROR(__xludf.DUMMYFUNCTION("""COMPUTED_VALUE"""),"255/2017")</f>
        <v>255/2017</v>
      </c>
      <c r="N37" t="str">
        <f ca="1">IFERROR(__xludf.DUMMYFUNCTION("""COMPUTED_VALUE"""),"Елена")</f>
        <v>Елена</v>
      </c>
      <c r="O37" t="str">
        <f ca="1">IFERROR(__xludf.DUMMYFUNCTION("""COMPUTED_VALUE"""),"Стијеповић")</f>
        <v>Стијеповић</v>
      </c>
      <c r="P37" t="str">
        <f ca="1">IFERROR(__xludf.DUMMYFUNCTION("""COMPUTED_VALUE"""),"410/2017")</f>
        <v>410/2017</v>
      </c>
    </row>
    <row r="38" spans="1:16" ht="13.2" x14ac:dyDescent="0.25">
      <c r="A38" s="1">
        <f ca="1">IFERROR(__xludf.DUMMYFUNCTION("""COMPUTED_VALUE"""),43583.8853984838)</f>
        <v>43583.885398483799</v>
      </c>
      <c r="B38" t="str">
        <f ca="1">IFERROR(__xludf.DUMMYFUNCTION("""COMPUTED_VALUE"""),"Исказни рачун и нормалне форме")</f>
        <v>Исказни рачун и нормалне форме</v>
      </c>
      <c r="C38" t="str">
        <f ca="1">IFERROR(__xludf.DUMMYFUNCTION("""COMPUTED_VALUE"""),"")</f>
        <v/>
      </c>
      <c r="D38" t="str">
        <f ca="1">IFERROR(__xludf.DUMMYFUNCTION("""COMPUTED_VALUE"""),"")</f>
        <v/>
      </c>
      <c r="E38" t="str">
        <f ca="1">IFERROR(__xludf.DUMMYFUNCTION("""COMPUTED_VALUE"""),"Petrović ")</f>
        <v xml:space="preserve">Petrović </v>
      </c>
      <c r="F38" t="str">
        <f ca="1">IFERROR(__xludf.DUMMYFUNCTION("""COMPUTED_VALUE"""),"Anđela")</f>
        <v>Anđela</v>
      </c>
      <c r="G38" t="str">
        <f ca="1">IFERROR(__xludf.DUMMYFUNCTION("""COMPUTED_VALUE"""),"1017/2018")</f>
        <v>1017/2018</v>
      </c>
      <c r="H38" t="str">
        <f ca="1">IFERROR(__xludf.DUMMYFUNCTION("""COMPUTED_VALUE"""),"Stanic")</f>
        <v>Stanic</v>
      </c>
      <c r="I38" t="str">
        <f ca="1">IFERROR(__xludf.DUMMYFUNCTION("""COMPUTED_VALUE"""),"Sara ")</f>
        <v xml:space="preserve">Sara </v>
      </c>
      <c r="J38" t="str">
        <f ca="1">IFERROR(__xludf.DUMMYFUNCTION("""COMPUTED_VALUE"""),"1014/2018")</f>
        <v>1014/2018</v>
      </c>
      <c r="K38" t="str">
        <f ca="1">IFERROR(__xludf.DUMMYFUNCTION("""COMPUTED_VALUE"""),"Starinac ")</f>
        <v xml:space="preserve">Starinac </v>
      </c>
      <c r="L38" t="str">
        <f ca="1">IFERROR(__xludf.DUMMYFUNCTION("""COMPUTED_VALUE"""),"Nikola ")</f>
        <v xml:space="preserve">Nikola </v>
      </c>
      <c r="M38" t="str">
        <f ca="1">IFERROR(__xludf.DUMMYFUNCTION("""COMPUTED_VALUE"""),"1015/2018")</f>
        <v>1015/2018</v>
      </c>
      <c r="N38" t="str">
        <f ca="1">IFERROR(__xludf.DUMMYFUNCTION("""COMPUTED_VALUE"""),"")</f>
        <v/>
      </c>
      <c r="O38" t="str">
        <f ca="1">IFERROR(__xludf.DUMMYFUNCTION("""COMPUTED_VALUE"""),"")</f>
        <v/>
      </c>
      <c r="P38" t="str">
        <f ca="1">IFERROR(__xludf.DUMMYFUNCTION("""COMPUTED_VALUE"""),"")</f>
        <v/>
      </c>
    </row>
    <row r="39" spans="1:16" ht="13.2" x14ac:dyDescent="0.25">
      <c r="A39" s="1">
        <f ca="1">IFERROR(__xludf.DUMMYFUNCTION("""COMPUTED_VALUE"""),43584.6371354398)</f>
        <v>43584.6371354398</v>
      </c>
      <c r="B39" t="str">
        <f ca="1">IFERROR(__xludf.DUMMYFUNCTION("""COMPUTED_VALUE"""),"Тјурингова машина")</f>
        <v>Тјурингова машина</v>
      </c>
      <c r="C39" t="str">
        <f ca="1">IFERROR(__xludf.DUMMYFUNCTION("""COMPUTED_VALUE"""),"")</f>
        <v/>
      </c>
      <c r="D39" t="str">
        <f ca="1">IFERROR(__xludf.DUMMYFUNCTION("""COMPUTED_VALUE"""),"")</f>
        <v/>
      </c>
      <c r="E39" t="str">
        <f ca="1">IFERROR(__xludf.DUMMYFUNCTION("""COMPUTED_VALUE"""),"Бабовић")</f>
        <v>Бабовић</v>
      </c>
      <c r="F39" t="str">
        <f ca="1">IFERROR(__xludf.DUMMYFUNCTION("""COMPUTED_VALUE"""),"Марко")</f>
        <v>Марко</v>
      </c>
      <c r="G39" t="str">
        <f ca="1">IFERROR(__xludf.DUMMYFUNCTION("""COMPUTED_VALUE"""),"119/2017")</f>
        <v>119/2017</v>
      </c>
      <c r="H39" t="str">
        <f ca="1">IFERROR(__xludf.DUMMYFUNCTION("""COMPUTED_VALUE"""),"Вићић ")</f>
        <v xml:space="preserve">Вићић </v>
      </c>
      <c r="I39" t="str">
        <f ca="1">IFERROR(__xludf.DUMMYFUNCTION("""COMPUTED_VALUE"""),"Александар")</f>
        <v>Александар</v>
      </c>
      <c r="J39" t="str">
        <f ca="1">IFERROR(__xludf.DUMMYFUNCTION("""COMPUTED_VALUE"""),"69/2017")</f>
        <v>69/2017</v>
      </c>
      <c r="K39" t="str">
        <f ca="1">IFERROR(__xludf.DUMMYFUNCTION("""COMPUTED_VALUE"""),"Бацић")</f>
        <v>Бацић</v>
      </c>
      <c r="L39" t="str">
        <f ca="1">IFERROR(__xludf.DUMMYFUNCTION("""COMPUTED_VALUE"""),"Теодора")</f>
        <v>Теодора</v>
      </c>
      <c r="M39" t="str">
        <f ca="1">IFERROR(__xludf.DUMMYFUNCTION("""COMPUTED_VALUE"""),"276/2017")</f>
        <v>276/2017</v>
      </c>
      <c r="N39" t="str">
        <f ca="1">IFERROR(__xludf.DUMMYFUNCTION("""COMPUTED_VALUE"""),"")</f>
        <v/>
      </c>
      <c r="O39" t="str">
        <f ca="1">IFERROR(__xludf.DUMMYFUNCTION("""COMPUTED_VALUE"""),"")</f>
        <v/>
      </c>
      <c r="P39" t="str">
        <f ca="1">IFERROR(__xludf.DUMMYFUNCTION("""COMPUTED_VALUE"""),"")</f>
        <v/>
      </c>
    </row>
    <row r="40" spans="1:16" ht="13.2" x14ac:dyDescent="0.25">
      <c r="A40" s="1">
        <f ca="1">IFERROR(__xludf.DUMMYFUNCTION("""COMPUTED_VALUE"""),43587.7288509606)</f>
        <v>43587.728850960601</v>
      </c>
      <c r="B40" t="str">
        <f ca="1">IFERROR(__xludf.DUMMYFUNCTION("""COMPUTED_VALUE"""),"Тјурингова машина")</f>
        <v>Тјурингова машина</v>
      </c>
      <c r="C40" t="str">
        <f ca="1">IFERROR(__xludf.DUMMYFUNCTION("""COMPUTED_VALUE"""),"")</f>
        <v/>
      </c>
      <c r="D40" t="str">
        <f ca="1">IFERROR(__xludf.DUMMYFUNCTION("""COMPUTED_VALUE"""),"")</f>
        <v/>
      </c>
      <c r="E40" t="str">
        <f ca="1">IFERROR(__xludf.DUMMYFUNCTION("""COMPUTED_VALUE"""),"Бабовић")</f>
        <v>Бабовић</v>
      </c>
      <c r="F40" t="str">
        <f ca="1">IFERROR(__xludf.DUMMYFUNCTION("""COMPUTED_VALUE"""),"Марко")</f>
        <v>Марко</v>
      </c>
      <c r="G40" t="str">
        <f ca="1">IFERROR(__xludf.DUMMYFUNCTION("""COMPUTED_VALUE"""),"119/2017")</f>
        <v>119/2017</v>
      </c>
      <c r="H40" t="str">
        <f ca="1">IFERROR(__xludf.DUMMYFUNCTION("""COMPUTED_VALUE"""),"Вићић")</f>
        <v>Вићић</v>
      </c>
      <c r="I40" t="str">
        <f ca="1">IFERROR(__xludf.DUMMYFUNCTION("""COMPUTED_VALUE"""),"Александар")</f>
        <v>Александар</v>
      </c>
      <c r="J40" t="str">
        <f ca="1">IFERROR(__xludf.DUMMYFUNCTION("""COMPUTED_VALUE"""),"69/2017")</f>
        <v>69/2017</v>
      </c>
      <c r="K40" t="str">
        <f ca="1">IFERROR(__xludf.DUMMYFUNCTION("""COMPUTED_VALUE"""),"Бацић")</f>
        <v>Бацић</v>
      </c>
      <c r="L40" t="str">
        <f ca="1">IFERROR(__xludf.DUMMYFUNCTION("""COMPUTED_VALUE"""),"Теодора")</f>
        <v>Теодора</v>
      </c>
      <c r="M40" t="str">
        <f ca="1">IFERROR(__xludf.DUMMYFUNCTION("""COMPUTED_VALUE"""),"276/2017")</f>
        <v>276/2017</v>
      </c>
      <c r="N40" t="str">
        <f ca="1">IFERROR(__xludf.DUMMYFUNCTION("""COMPUTED_VALUE"""),"Вујновић")</f>
        <v>Вујновић</v>
      </c>
      <c r="O40" t="str">
        <f ca="1">IFERROR(__xludf.DUMMYFUNCTION("""COMPUTED_VALUE"""),"Симона")</f>
        <v>Симона</v>
      </c>
      <c r="P40" t="str">
        <f ca="1">IFERROR(__xludf.DUMMYFUNCTION("""COMPUTED_VALUE"""),"300/2017")</f>
        <v>300/2017</v>
      </c>
    </row>
    <row r="41" spans="1:16" ht="13.2" x14ac:dyDescent="0.25">
      <c r="A41" s="1">
        <f ca="1">IFERROR(__xludf.DUMMYFUNCTION("""COMPUTED_VALUE"""),43590.9522448958)</f>
        <v>43590.952244895801</v>
      </c>
      <c r="B41" t="str">
        <f ca="1">IFERROR(__xludf.DUMMYFUNCTION("""COMPUTED_VALUE"""),"Предлажем нову тему:")</f>
        <v>Предлажем нову тему:</v>
      </c>
      <c r="C41" t="str">
        <f ca="1">IFERROR(__xludf.DUMMYFUNCTION("""COMPUTED_VALUE"""),"Bulova logika i njena primena u programiranju")</f>
        <v>Bulova logika i njena primena u programiranju</v>
      </c>
      <c r="D41" t="str">
        <f ca="1">IFERROR(__xludf.DUMMYFUNCTION("""COMPUTED_VALUE"""),"Bulova algebra, gde se koristi i siroka primena u programiranju")</f>
        <v>Bulova algebra, gde se koristi i siroka primena u programiranju</v>
      </c>
      <c r="E41" t="str">
        <f ca="1">IFERROR(__xludf.DUMMYFUNCTION("""COMPUTED_VALUE"""),"Jevtic")</f>
        <v>Jevtic</v>
      </c>
      <c r="F41" t="str">
        <f ca="1">IFERROR(__xludf.DUMMYFUNCTION("""COMPUTED_VALUE"""),"Teodora")</f>
        <v>Teodora</v>
      </c>
      <c r="G41" t="str">
        <f ca="1">IFERROR(__xludf.DUMMYFUNCTION("""COMPUTED_VALUE"""),"18/2017")</f>
        <v>18/2017</v>
      </c>
      <c r="H41" t="str">
        <f ca="1">IFERROR(__xludf.DUMMYFUNCTION("""COMPUTED_VALUE"""),"")</f>
        <v/>
      </c>
      <c r="I41" t="str">
        <f ca="1">IFERROR(__xludf.DUMMYFUNCTION("""COMPUTED_VALUE"""),"")</f>
        <v/>
      </c>
      <c r="J41" t="str">
        <f ca="1">IFERROR(__xludf.DUMMYFUNCTION("""COMPUTED_VALUE"""),"")</f>
        <v/>
      </c>
      <c r="K41" t="str">
        <f ca="1">IFERROR(__xludf.DUMMYFUNCTION("""COMPUTED_VALUE"""),"")</f>
        <v/>
      </c>
      <c r="L41" t="str">
        <f ca="1">IFERROR(__xludf.DUMMYFUNCTION("""COMPUTED_VALUE"""),"")</f>
        <v/>
      </c>
      <c r="M41" t="str">
        <f ca="1">IFERROR(__xludf.DUMMYFUNCTION("""COMPUTED_VALUE"""),"")</f>
        <v/>
      </c>
      <c r="N41" t="str">
        <f ca="1">IFERROR(__xludf.DUMMYFUNCTION("""COMPUTED_VALUE"""),"")</f>
        <v/>
      </c>
      <c r="O41" t="str">
        <f ca="1">IFERROR(__xludf.DUMMYFUNCTION("""COMPUTED_VALUE"""),"")</f>
        <v/>
      </c>
      <c r="P41" t="str">
        <f ca="1">IFERROR(__xludf.DUMMYFUNCTION("""COMPUTED_VALUE"""),"")</f>
        <v/>
      </c>
    </row>
    <row r="42" spans="1:16" ht="13.2" x14ac:dyDescent="0.25">
      <c r="A42" s="1">
        <f ca="1">IFERROR(__xludf.DUMMYFUNCTION("""COMPUTED_VALUE"""),43591.9699320949)</f>
        <v>43591.9699320949</v>
      </c>
      <c r="B42" t="str">
        <f ca="1">IFERROR(__xludf.DUMMYFUNCTION("""COMPUTED_VALUE"""),"Комбинаторне игре")</f>
        <v>Комбинаторне игре</v>
      </c>
      <c r="C42" t="str">
        <f ca="1">IFERROR(__xludf.DUMMYFUNCTION("""COMPUTED_VALUE"""),"")</f>
        <v/>
      </c>
      <c r="D42" t="str">
        <f ca="1">IFERROR(__xludf.DUMMYFUNCTION("""COMPUTED_VALUE"""),"")</f>
        <v/>
      </c>
      <c r="E42" t="str">
        <f ca="1">IFERROR(__xludf.DUMMYFUNCTION("""COMPUTED_VALUE"""),"Белић")</f>
        <v>Белић</v>
      </c>
      <c r="F42" t="str">
        <f ca="1">IFERROR(__xludf.DUMMYFUNCTION("""COMPUTED_VALUE"""),"Милош")</f>
        <v>Милош</v>
      </c>
      <c r="G42" t="str">
        <f ca="1">IFERROR(__xludf.DUMMYFUNCTION("""COMPUTED_VALUE"""),"29/2017")</f>
        <v>29/2017</v>
      </c>
      <c r="H42" t="str">
        <f ca="1">IFERROR(__xludf.DUMMYFUNCTION("""COMPUTED_VALUE"""),"Врањеш")</f>
        <v>Врањеш</v>
      </c>
      <c r="I42" t="str">
        <f ca="1">IFERROR(__xludf.DUMMYFUNCTION("""COMPUTED_VALUE"""),"Ђорђе")</f>
        <v>Ђорђе</v>
      </c>
      <c r="J42" t="str">
        <f ca="1">IFERROR(__xludf.DUMMYFUNCTION("""COMPUTED_VALUE"""),"155/2017")</f>
        <v>155/2017</v>
      </c>
      <c r="K42" t="str">
        <f ca="1">IFERROR(__xludf.DUMMYFUNCTION("""COMPUTED_VALUE"""),"")</f>
        <v/>
      </c>
      <c r="L42" t="str">
        <f ca="1">IFERROR(__xludf.DUMMYFUNCTION("""COMPUTED_VALUE"""),"")</f>
        <v/>
      </c>
      <c r="M42" t="str">
        <f ca="1">IFERROR(__xludf.DUMMYFUNCTION("""COMPUTED_VALUE"""),"")</f>
        <v/>
      </c>
      <c r="N42" t="str">
        <f ca="1">IFERROR(__xludf.DUMMYFUNCTION("""COMPUTED_VALUE"""),"")</f>
        <v/>
      </c>
      <c r="O42" t="str">
        <f ca="1">IFERROR(__xludf.DUMMYFUNCTION("""COMPUTED_VALUE"""),"")</f>
        <v/>
      </c>
      <c r="P42" t="str">
        <f ca="1">IFERROR(__xludf.DUMMYFUNCTION("""COMPUTED_VALUE"""),"")</f>
        <v/>
      </c>
    </row>
    <row r="43" spans="1:16" ht="13.2" x14ac:dyDescent="0.25">
      <c r="A43" s="1">
        <f ca="1">IFERROR(__xludf.DUMMYFUNCTION("""COMPUTED_VALUE"""),43592.4350228125)</f>
        <v>43592.435022812497</v>
      </c>
      <c r="B43" t="str">
        <f ca="1">IFERROR(__xludf.DUMMYFUNCTION("""COMPUTED_VALUE"""),"RSA алгоритам")</f>
        <v>RSA алгоритам</v>
      </c>
      <c r="C43" t="str">
        <f ca="1">IFERROR(__xludf.DUMMYFUNCTION("""COMPUTED_VALUE"""),"")</f>
        <v/>
      </c>
      <c r="D43" t="str">
        <f ca="1">IFERROR(__xludf.DUMMYFUNCTION("""COMPUTED_VALUE"""),"")</f>
        <v/>
      </c>
      <c r="E43" t="str">
        <f ca="1">IFERROR(__xludf.DUMMYFUNCTION("""COMPUTED_VALUE"""),"Пашић")</f>
        <v>Пашић</v>
      </c>
      <c r="F43" t="str">
        <f ca="1">IFERROR(__xludf.DUMMYFUNCTION("""COMPUTED_VALUE"""),"Николина")</f>
        <v>Николина</v>
      </c>
      <c r="G43" t="str">
        <f ca="1">IFERROR(__xludf.DUMMYFUNCTION("""COMPUTED_VALUE"""),"264/2017")</f>
        <v>264/2017</v>
      </c>
      <c r="H43" t="str">
        <f ca="1">IFERROR(__xludf.DUMMYFUNCTION("""COMPUTED_VALUE"""),"Милановић")</f>
        <v>Милановић</v>
      </c>
      <c r="I43" t="str">
        <f ca="1">IFERROR(__xludf.DUMMYFUNCTION("""COMPUTED_VALUE"""),"Стефан")</f>
        <v>Стефан</v>
      </c>
      <c r="J43" t="str">
        <f ca="1">IFERROR(__xludf.DUMMYFUNCTION("""COMPUTED_VALUE"""),"53/2017")</f>
        <v>53/2017</v>
      </c>
      <c r="K43" t="str">
        <f ca="1">IFERROR(__xludf.DUMMYFUNCTION("""COMPUTED_VALUE"""),"")</f>
        <v/>
      </c>
      <c r="L43" t="str">
        <f ca="1">IFERROR(__xludf.DUMMYFUNCTION("""COMPUTED_VALUE"""),"")</f>
        <v/>
      </c>
      <c r="M43" t="str">
        <f ca="1">IFERROR(__xludf.DUMMYFUNCTION("""COMPUTED_VALUE"""),"")</f>
        <v/>
      </c>
      <c r="N43" t="str">
        <f ca="1">IFERROR(__xludf.DUMMYFUNCTION("""COMPUTED_VALUE"""),"")</f>
        <v/>
      </c>
      <c r="O43" t="str">
        <f ca="1">IFERROR(__xludf.DUMMYFUNCTION("""COMPUTED_VALUE"""),"")</f>
        <v/>
      </c>
      <c r="P43" t="str">
        <f ca="1">IFERROR(__xludf.DUMMYFUNCTION("""COMPUTED_VALUE"""),"")</f>
        <v/>
      </c>
    </row>
    <row r="44" spans="1:16" ht="13.2" x14ac:dyDescent="0.25">
      <c r="A44" s="1">
        <f ca="1">IFERROR(__xludf.DUMMYFUNCTION("""COMPUTED_VALUE"""),43592.5225360763)</f>
        <v>43592.5225360763</v>
      </c>
      <c r="B44" t="str">
        <f ca="1">IFERROR(__xludf.DUMMYFUNCTION("""COMPUTED_VALUE"""),"SHA алгоритам")</f>
        <v>SHA алгоритам</v>
      </c>
      <c r="C44" t="str">
        <f ca="1">IFERROR(__xludf.DUMMYFUNCTION("""COMPUTED_VALUE"""),"")</f>
        <v/>
      </c>
      <c r="D44" t="str">
        <f ca="1">IFERROR(__xludf.DUMMYFUNCTION("""COMPUTED_VALUE"""),"")</f>
        <v/>
      </c>
      <c r="E44" t="str">
        <f ca="1">IFERROR(__xludf.DUMMYFUNCTION("""COMPUTED_VALUE"""),"Ђурђевић")</f>
        <v>Ђурђевић</v>
      </c>
      <c r="F44" t="str">
        <f ca="1">IFERROR(__xludf.DUMMYFUNCTION("""COMPUTED_VALUE"""),"Сандра")</f>
        <v>Сандра</v>
      </c>
      <c r="G44" t="str">
        <f ca="1">IFERROR(__xludf.DUMMYFUNCTION("""COMPUTED_VALUE"""),"41/2017")</f>
        <v>41/2017</v>
      </c>
      <c r="H44" t="str">
        <f ca="1">IFERROR(__xludf.DUMMYFUNCTION("""COMPUTED_VALUE"""),"Ђорић")</f>
        <v>Ђорић</v>
      </c>
      <c r="I44" t="str">
        <f ca="1">IFERROR(__xludf.DUMMYFUNCTION("""COMPUTED_VALUE"""),"Ђина")</f>
        <v>Ђина</v>
      </c>
      <c r="J44" t="str">
        <f ca="1">IFERROR(__xludf.DUMMYFUNCTION("""COMPUTED_VALUE"""),"328/2017")</f>
        <v>328/2017</v>
      </c>
      <c r="K44" t="str">
        <f ca="1">IFERROR(__xludf.DUMMYFUNCTION("""COMPUTED_VALUE"""),"")</f>
        <v/>
      </c>
      <c r="L44" t="str">
        <f ca="1">IFERROR(__xludf.DUMMYFUNCTION("""COMPUTED_VALUE"""),"")</f>
        <v/>
      </c>
      <c r="M44" t="str">
        <f ca="1">IFERROR(__xludf.DUMMYFUNCTION("""COMPUTED_VALUE"""),"")</f>
        <v/>
      </c>
      <c r="N44" t="str">
        <f ca="1">IFERROR(__xludf.DUMMYFUNCTION("""COMPUTED_VALUE"""),"")</f>
        <v/>
      </c>
      <c r="O44" t="str">
        <f ca="1">IFERROR(__xludf.DUMMYFUNCTION("""COMPUTED_VALUE"""),"")</f>
        <v/>
      </c>
      <c r="P44" t="str">
        <f ca="1">IFERROR(__xludf.DUMMYFUNCTION("""COMPUTED_VALUE"""),"")</f>
        <v/>
      </c>
    </row>
    <row r="45" spans="1:16" ht="13.2" x14ac:dyDescent="0.25">
      <c r="A45" s="1">
        <f ca="1">IFERROR(__xludf.DUMMYFUNCTION("""COMPUTED_VALUE"""),43592.5345929513)</f>
        <v>43592.534592951299</v>
      </c>
      <c r="B45" t="str">
        <f ca="1">IFERROR(__xludf.DUMMYFUNCTION("""COMPUTED_VALUE"""),"Логичка и прекидачка кола")</f>
        <v>Логичка и прекидачка кола</v>
      </c>
      <c r="C45" t="str">
        <f ca="1">IFERROR(__xludf.DUMMYFUNCTION("""COMPUTED_VALUE"""),"")</f>
        <v/>
      </c>
      <c r="D45" t="str">
        <f ca="1">IFERROR(__xludf.DUMMYFUNCTION("""COMPUTED_VALUE"""),"")</f>
        <v/>
      </c>
      <c r="E45" t="str">
        <f ca="1">IFERROR(__xludf.DUMMYFUNCTION("""COMPUTED_VALUE"""),"Илић")</f>
        <v>Илић</v>
      </c>
      <c r="F45" t="str">
        <f ca="1">IFERROR(__xludf.DUMMYFUNCTION("""COMPUTED_VALUE"""),"Катарина")</f>
        <v>Катарина</v>
      </c>
      <c r="G45" t="str">
        <f ca="1">IFERROR(__xludf.DUMMYFUNCTION("""COMPUTED_VALUE"""),"261/2016")</f>
        <v>261/2016</v>
      </c>
      <c r="H45" t="str">
        <f ca="1">IFERROR(__xludf.DUMMYFUNCTION("""COMPUTED_VALUE"""),"Радован")</f>
        <v>Радован</v>
      </c>
      <c r="I45" t="str">
        <f ca="1">IFERROR(__xludf.DUMMYFUNCTION("""COMPUTED_VALUE"""),"Чикић")</f>
        <v>Чикић</v>
      </c>
      <c r="J45" t="str">
        <f ca="1">IFERROR(__xludf.DUMMYFUNCTION("""COMPUTED_VALUE"""),"125/2017")</f>
        <v>125/2017</v>
      </c>
      <c r="K45" t="str">
        <f ca="1">IFERROR(__xludf.DUMMYFUNCTION("""COMPUTED_VALUE"""),"Ерић")</f>
        <v>Ерић</v>
      </c>
      <c r="L45" t="str">
        <f ca="1">IFERROR(__xludf.DUMMYFUNCTION("""COMPUTED_VALUE"""),"Јована")</f>
        <v>Јована</v>
      </c>
      <c r="M45" t="str">
        <f ca="1">IFERROR(__xludf.DUMMYFUNCTION("""COMPUTED_VALUE"""),"273/2016")</f>
        <v>273/2016</v>
      </c>
      <c r="N45" t="str">
        <f ca="1">IFERROR(__xludf.DUMMYFUNCTION("""COMPUTED_VALUE"""),"")</f>
        <v/>
      </c>
      <c r="O45" t="str">
        <f ca="1">IFERROR(__xludf.DUMMYFUNCTION("""COMPUTED_VALUE"""),"")</f>
        <v/>
      </c>
      <c r="P45" t="str">
        <f ca="1">IFERROR(__xludf.DUMMYFUNCTION("""COMPUTED_VALUE"""),"")</f>
        <v/>
      </c>
    </row>
    <row r="46" spans="1:16" ht="13.2" x14ac:dyDescent="0.25">
      <c r="A46" s="1">
        <f ca="1">IFERROR(__xludf.DUMMYFUNCTION("""COMPUTED_VALUE"""),43592.5966560532)</f>
        <v>43592.596656053203</v>
      </c>
      <c r="B46" t="str">
        <f ca="1">IFERROR(__xludf.DUMMYFUNCTION("""COMPUTED_VALUE"""),"Рекурзија у програмирању")</f>
        <v>Рекурзија у програмирању</v>
      </c>
      <c r="C46" t="str">
        <f ca="1">IFERROR(__xludf.DUMMYFUNCTION("""COMPUTED_VALUE"""),"")</f>
        <v/>
      </c>
      <c r="D46" t="str">
        <f ca="1">IFERROR(__xludf.DUMMYFUNCTION("""COMPUTED_VALUE"""),"")</f>
        <v/>
      </c>
      <c r="E46" t="str">
        <f ca="1">IFERROR(__xludf.DUMMYFUNCTION("""COMPUTED_VALUE"""),"Одаловић")</f>
        <v>Одаловић</v>
      </c>
      <c r="F46" t="str">
        <f ca="1">IFERROR(__xludf.DUMMYFUNCTION("""COMPUTED_VALUE"""),"Борис")</f>
        <v>Борис</v>
      </c>
      <c r="G46" t="str">
        <f ca="1">IFERROR(__xludf.DUMMYFUNCTION("""COMPUTED_VALUE"""),"182/2017")</f>
        <v>182/2017</v>
      </c>
      <c r="H46" t="str">
        <f ca="1">IFERROR(__xludf.DUMMYFUNCTION("""COMPUTED_VALUE"""),"Николић")</f>
        <v>Николић</v>
      </c>
      <c r="I46" t="str">
        <f ca="1">IFERROR(__xludf.DUMMYFUNCTION("""COMPUTED_VALUE"""),"Огњен")</f>
        <v>Огњен</v>
      </c>
      <c r="J46" t="str">
        <f ca="1">IFERROR(__xludf.DUMMYFUNCTION("""COMPUTED_VALUE"""),"77/2017")</f>
        <v>77/2017</v>
      </c>
      <c r="K46" t="str">
        <f ca="1">IFERROR(__xludf.DUMMYFUNCTION("""COMPUTED_VALUE"""),"")</f>
        <v/>
      </c>
      <c r="L46" t="str">
        <f ca="1">IFERROR(__xludf.DUMMYFUNCTION("""COMPUTED_VALUE"""),"")</f>
        <v/>
      </c>
      <c r="M46" t="str">
        <f ca="1">IFERROR(__xludf.DUMMYFUNCTION("""COMPUTED_VALUE"""),"")</f>
        <v/>
      </c>
      <c r="N46" t="str">
        <f ca="1">IFERROR(__xludf.DUMMYFUNCTION("""COMPUTED_VALUE"""),"")</f>
        <v/>
      </c>
      <c r="O46" t="str">
        <f ca="1">IFERROR(__xludf.DUMMYFUNCTION("""COMPUTED_VALUE"""),"")</f>
        <v/>
      </c>
      <c r="P46" t="str">
        <f ca="1">IFERROR(__xludf.DUMMYFUNCTION("""COMPUTED_VALUE"""),"")</f>
        <v/>
      </c>
    </row>
    <row r="47" spans="1:16" ht="13.2" x14ac:dyDescent="0.25">
      <c r="A47" s="1">
        <f ca="1">IFERROR(__xludf.DUMMYFUNCTION("""COMPUTED_VALUE"""),43592.8572632638)</f>
        <v>43592.857263263802</v>
      </c>
      <c r="B47" t="str">
        <f ca="1">IFERROR(__xludf.DUMMYFUNCTION("""COMPUTED_VALUE"""),"Математичка логика")</f>
        <v>Математичка логика</v>
      </c>
      <c r="C47" t="str">
        <f ca="1">IFERROR(__xludf.DUMMYFUNCTION("""COMPUTED_VALUE"""),"")</f>
        <v/>
      </c>
      <c r="D47" t="str">
        <f ca="1">IFERROR(__xludf.DUMMYFUNCTION("""COMPUTED_VALUE"""),"")</f>
        <v/>
      </c>
      <c r="E47" t="str">
        <f ca="1">IFERROR(__xludf.DUMMYFUNCTION("""COMPUTED_VALUE"""),"Đokanović")</f>
        <v>Đokanović</v>
      </c>
      <c r="F47" t="str">
        <f ca="1">IFERROR(__xludf.DUMMYFUNCTION("""COMPUTED_VALUE"""),"Emilija")</f>
        <v>Emilija</v>
      </c>
      <c r="G47" t="str">
        <f ca="1">IFERROR(__xludf.DUMMYFUNCTION("""COMPUTED_VALUE"""),"98/2017")</f>
        <v>98/2017</v>
      </c>
      <c r="H47" t="str">
        <f ca="1">IFERROR(__xludf.DUMMYFUNCTION("""COMPUTED_VALUE"""),"Zečić")</f>
        <v>Zečić</v>
      </c>
      <c r="I47" t="str">
        <f ca="1">IFERROR(__xludf.DUMMYFUNCTION("""COMPUTED_VALUE"""),"Mirko")</f>
        <v>Mirko</v>
      </c>
      <c r="J47" t="str">
        <f ca="1">IFERROR(__xludf.DUMMYFUNCTION("""COMPUTED_VALUE"""),"49/2017")</f>
        <v>49/2017</v>
      </c>
      <c r="K47" t="str">
        <f ca="1">IFERROR(__xludf.DUMMYFUNCTION("""COMPUTED_VALUE"""),"Vučendić")</f>
        <v>Vučendić</v>
      </c>
      <c r="L47" t="str">
        <f ca="1">IFERROR(__xludf.DUMMYFUNCTION("""COMPUTED_VALUE"""),"Anđela")</f>
        <v>Anđela</v>
      </c>
      <c r="M47" t="str">
        <f ca="1">IFERROR(__xludf.DUMMYFUNCTION("""COMPUTED_VALUE"""),"212/2017")</f>
        <v>212/2017</v>
      </c>
      <c r="N47" t="str">
        <f ca="1">IFERROR(__xludf.DUMMYFUNCTION("""COMPUTED_VALUE"""),"Đukanović")</f>
        <v>Đukanović</v>
      </c>
      <c r="O47" t="str">
        <f ca="1">IFERROR(__xludf.DUMMYFUNCTION("""COMPUTED_VALUE"""),"Milena")</f>
        <v>Milena</v>
      </c>
      <c r="P47" t="str">
        <f ca="1">IFERROR(__xludf.DUMMYFUNCTION("""COMPUTED_VALUE"""),"129/2017")</f>
        <v>129/2017</v>
      </c>
    </row>
    <row r="48" spans="1:16" ht="13.2" x14ac:dyDescent="0.25">
      <c r="A48" s="1">
        <f ca="1">IFERROR(__xludf.DUMMYFUNCTION("""COMPUTED_VALUE"""),43592.9600771875)</f>
        <v>43592.960077187498</v>
      </c>
      <c r="B48" t="str">
        <f ca="1">IFERROR(__xludf.DUMMYFUNCTION("""COMPUTED_VALUE"""),"Таутологије и ваљане формуле")</f>
        <v>Таутологије и ваљане формуле</v>
      </c>
      <c r="C48" t="str">
        <f ca="1">IFERROR(__xludf.DUMMYFUNCTION("""COMPUTED_VALUE"""),"")</f>
        <v/>
      </c>
      <c r="D48" t="str">
        <f ca="1">IFERROR(__xludf.DUMMYFUNCTION("""COMPUTED_VALUE"""),"")</f>
        <v/>
      </c>
      <c r="E48" t="str">
        <f ca="1">IFERROR(__xludf.DUMMYFUNCTION("""COMPUTED_VALUE"""),"Урошевић")</f>
        <v>Урошевић</v>
      </c>
      <c r="F48" t="str">
        <f ca="1">IFERROR(__xludf.DUMMYFUNCTION("""COMPUTED_VALUE"""),"Александра")</f>
        <v>Александра</v>
      </c>
      <c r="G48" t="str">
        <f ca="1">IFERROR(__xludf.DUMMYFUNCTION("""COMPUTED_VALUE"""),"308/2017")</f>
        <v>308/2017</v>
      </c>
      <c r="H48" t="str">
        <f ca="1">IFERROR(__xludf.DUMMYFUNCTION("""COMPUTED_VALUE"""),"Чакаревић")</f>
        <v>Чакаревић</v>
      </c>
      <c r="I48" t="str">
        <f ca="1">IFERROR(__xludf.DUMMYFUNCTION("""COMPUTED_VALUE"""),"Милица")</f>
        <v>Милица</v>
      </c>
      <c r="J48" t="str">
        <f ca="1">IFERROR(__xludf.DUMMYFUNCTION("""COMPUTED_VALUE"""),"147/2017")</f>
        <v>147/2017</v>
      </c>
      <c r="K48" t="str">
        <f ca="1">IFERROR(__xludf.DUMMYFUNCTION("""COMPUTED_VALUE"""),"Јовић")</f>
        <v>Јовић</v>
      </c>
      <c r="L48" t="str">
        <f ca="1">IFERROR(__xludf.DUMMYFUNCTION("""COMPUTED_VALUE"""),"Анђела")</f>
        <v>Анђела</v>
      </c>
      <c r="M48" t="str">
        <f ca="1">IFERROR(__xludf.DUMMYFUNCTION("""COMPUTED_VALUE"""),"275/2017")</f>
        <v>275/2017</v>
      </c>
      <c r="N48" t="str">
        <f ca="1">IFERROR(__xludf.DUMMYFUNCTION("""COMPUTED_VALUE"""),"")</f>
        <v/>
      </c>
      <c r="O48" t="str">
        <f ca="1">IFERROR(__xludf.DUMMYFUNCTION("""COMPUTED_VALUE"""),"")</f>
        <v/>
      </c>
      <c r="P48" t="str">
        <f ca="1">IFERROR(__xludf.DUMMYFUNCTION("""COMPUTED_VALUE"""),"")</f>
        <v/>
      </c>
    </row>
    <row r="49" spans="1:16" ht="13.2" x14ac:dyDescent="0.25">
      <c r="A49" s="1">
        <f ca="1">IFERROR(__xludf.DUMMYFUNCTION("""COMPUTED_VALUE"""),43592.9810841319)</f>
        <v>43592.981084131898</v>
      </c>
      <c r="B49" t="str">
        <f ca="1">IFERROR(__xludf.DUMMYFUNCTION("""COMPUTED_VALUE"""),"Проблем 4 боје")</f>
        <v>Проблем 4 боје</v>
      </c>
      <c r="C49" t="str">
        <f ca="1">IFERROR(__xludf.DUMMYFUNCTION("""COMPUTED_VALUE"""),"")</f>
        <v/>
      </c>
      <c r="D49" t="str">
        <f ca="1">IFERROR(__xludf.DUMMYFUNCTION("""COMPUTED_VALUE"""),"")</f>
        <v/>
      </c>
      <c r="E49" t="str">
        <f ca="1">IFERROR(__xludf.DUMMYFUNCTION("""COMPUTED_VALUE"""),"Босић")</f>
        <v>Босић</v>
      </c>
      <c r="F49" t="str">
        <f ca="1">IFERROR(__xludf.DUMMYFUNCTION("""COMPUTED_VALUE"""),"Марија")</f>
        <v>Марија</v>
      </c>
      <c r="G49" t="str">
        <f ca="1">IFERROR(__xludf.DUMMYFUNCTION("""COMPUTED_VALUE"""),"48/2017")</f>
        <v>48/2017</v>
      </c>
      <c r="H49" t="str">
        <f ca="1">IFERROR(__xludf.DUMMYFUNCTION("""COMPUTED_VALUE"""),"Бањац")</f>
        <v>Бањац</v>
      </c>
      <c r="I49" t="str">
        <f ca="1">IFERROR(__xludf.DUMMYFUNCTION("""COMPUTED_VALUE"""),"Анастасија")</f>
        <v>Анастасија</v>
      </c>
      <c r="J49" t="str">
        <f ca="1">IFERROR(__xludf.DUMMYFUNCTION("""COMPUTED_VALUE"""),"339/2017")</f>
        <v>339/2017</v>
      </c>
      <c r="K49" t="str">
        <f ca="1">IFERROR(__xludf.DUMMYFUNCTION("""COMPUTED_VALUE"""),"Видаковић")</f>
        <v>Видаковић</v>
      </c>
      <c r="L49" t="str">
        <f ca="1">IFERROR(__xludf.DUMMYFUNCTION("""COMPUTED_VALUE"""),"Вања")</f>
        <v>Вања</v>
      </c>
      <c r="M49" t="str">
        <f ca="1">IFERROR(__xludf.DUMMYFUNCTION("""COMPUTED_VALUE"""),"189/2017")</f>
        <v>189/2017</v>
      </c>
      <c r="N49" t="str">
        <f ca="1">IFERROR(__xludf.DUMMYFUNCTION("""COMPUTED_VALUE"""),"")</f>
        <v/>
      </c>
      <c r="O49" t="str">
        <f ca="1">IFERROR(__xludf.DUMMYFUNCTION("""COMPUTED_VALUE"""),"")</f>
        <v/>
      </c>
      <c r="P49" t="str">
        <f ca="1">IFERROR(__xludf.DUMMYFUNCTION("""COMPUTED_VALUE"""),"")</f>
        <v/>
      </c>
    </row>
    <row r="50" spans="1:16" ht="13.2" x14ac:dyDescent="0.25">
      <c r="A50" s="1">
        <f ca="1">IFERROR(__xludf.DUMMYFUNCTION("""COMPUTED_VALUE"""),43593.5769511111)</f>
        <v>43593.576951111099</v>
      </c>
      <c r="B50" t="str">
        <f ca="1">IFERROR(__xludf.DUMMYFUNCTION("""COMPUTED_VALUE"""),"Б-стабла")</f>
        <v>Б-стабла</v>
      </c>
      <c r="C50" t="str">
        <f ca="1">IFERROR(__xludf.DUMMYFUNCTION("""COMPUTED_VALUE"""),"")</f>
        <v/>
      </c>
      <c r="D50" t="str">
        <f ca="1">IFERROR(__xludf.DUMMYFUNCTION("""COMPUTED_VALUE"""),"")</f>
        <v/>
      </c>
      <c r="E50" t="str">
        <f ca="1">IFERROR(__xludf.DUMMYFUNCTION("""COMPUTED_VALUE"""),"Петровић")</f>
        <v>Петровић</v>
      </c>
      <c r="F50" t="str">
        <f ca="1">IFERROR(__xludf.DUMMYFUNCTION("""COMPUTED_VALUE"""),"Сара")</f>
        <v>Сара</v>
      </c>
      <c r="G50" t="str">
        <f ca="1">IFERROR(__xludf.DUMMYFUNCTION("""COMPUTED_VALUE"""),"58/2017")</f>
        <v>58/2017</v>
      </c>
      <c r="H50" t="str">
        <f ca="1">IFERROR(__xludf.DUMMYFUNCTION("""COMPUTED_VALUE"""),"Миленковић")</f>
        <v>Миленковић</v>
      </c>
      <c r="I50" t="str">
        <f ca="1">IFERROR(__xludf.DUMMYFUNCTION("""COMPUTED_VALUE"""),"Софија")</f>
        <v>Софија</v>
      </c>
      <c r="J50" t="str">
        <f ca="1">IFERROR(__xludf.DUMMYFUNCTION("""COMPUTED_VALUE"""),"303/2017")</f>
        <v>303/2017</v>
      </c>
      <c r="K50" t="str">
        <f ca="1">IFERROR(__xludf.DUMMYFUNCTION("""COMPUTED_VALUE"""),"")</f>
        <v/>
      </c>
      <c r="L50" t="str">
        <f ca="1">IFERROR(__xludf.DUMMYFUNCTION("""COMPUTED_VALUE"""),"")</f>
        <v/>
      </c>
      <c r="M50" t="str">
        <f ca="1">IFERROR(__xludf.DUMMYFUNCTION("""COMPUTED_VALUE"""),"")</f>
        <v/>
      </c>
      <c r="N50" t="str">
        <f ca="1">IFERROR(__xludf.DUMMYFUNCTION("""COMPUTED_VALUE"""),"")</f>
        <v/>
      </c>
      <c r="O50" t="str">
        <f ca="1">IFERROR(__xludf.DUMMYFUNCTION("""COMPUTED_VALUE"""),"")</f>
        <v/>
      </c>
      <c r="P50" t="str">
        <f ca="1">IFERROR(__xludf.DUMMYFUNCTION("""COMPUTED_VALUE"""),"")</f>
        <v/>
      </c>
    </row>
    <row r="51" spans="1:16" ht="13.2" x14ac:dyDescent="0.25">
      <c r="A51" s="1">
        <f ca="1">IFERROR(__xludf.DUMMYFUNCTION("""COMPUTED_VALUE"""),43593.665533993)</f>
        <v>43593.665533993</v>
      </c>
      <c r="B51" t="str">
        <f ca="1">IFERROR(__xludf.DUMMYFUNCTION("""COMPUTED_VALUE"""),"Стабла и њихова примена")</f>
        <v>Стабла и њихова примена</v>
      </c>
      <c r="C51" t="str">
        <f ca="1">IFERROR(__xludf.DUMMYFUNCTION("""COMPUTED_VALUE"""),"")</f>
        <v/>
      </c>
      <c r="D51" t="str">
        <f ca="1">IFERROR(__xludf.DUMMYFUNCTION("""COMPUTED_VALUE"""),"")</f>
        <v/>
      </c>
      <c r="E51" t="str">
        <f ca="1">IFERROR(__xludf.DUMMYFUNCTION("""COMPUTED_VALUE"""),"Radosavljević")</f>
        <v>Radosavljević</v>
      </c>
      <c r="F51" t="str">
        <f ca="1">IFERROR(__xludf.DUMMYFUNCTION("""COMPUTED_VALUE"""),"Filip")</f>
        <v>Filip</v>
      </c>
      <c r="G51" t="str">
        <f ca="1">IFERROR(__xludf.DUMMYFUNCTION("""COMPUTED_VALUE"""),"355/2017")</f>
        <v>355/2017</v>
      </c>
      <c r="H51" t="str">
        <f ca="1">IFERROR(__xludf.DUMMYFUNCTION("""COMPUTED_VALUE"""),"Radunović")</f>
        <v>Radunović</v>
      </c>
      <c r="I51" t="str">
        <f ca="1">IFERROR(__xludf.DUMMYFUNCTION("""COMPUTED_VALUE"""),"Marko")</f>
        <v>Marko</v>
      </c>
      <c r="J51" t="str">
        <f ca="1">IFERROR(__xludf.DUMMYFUNCTION("""COMPUTED_VALUE"""),"46/2017")</f>
        <v>46/2017</v>
      </c>
      <c r="K51" t="str">
        <f ca="1">IFERROR(__xludf.DUMMYFUNCTION("""COMPUTED_VALUE"""),"")</f>
        <v/>
      </c>
      <c r="L51" t="str">
        <f ca="1">IFERROR(__xludf.DUMMYFUNCTION("""COMPUTED_VALUE"""),"")</f>
        <v/>
      </c>
      <c r="M51" t="str">
        <f ca="1">IFERROR(__xludf.DUMMYFUNCTION("""COMPUTED_VALUE"""),"")</f>
        <v/>
      </c>
      <c r="N51" t="str">
        <f ca="1">IFERROR(__xludf.DUMMYFUNCTION("""COMPUTED_VALUE"""),"")</f>
        <v/>
      </c>
      <c r="O51" t="str">
        <f ca="1">IFERROR(__xludf.DUMMYFUNCTION("""COMPUTED_VALUE"""),"")</f>
        <v/>
      </c>
      <c r="P51" t="str">
        <f ca="1">IFERROR(__xludf.DUMMYFUNCTION("""COMPUTED_VALUE"""),"")</f>
        <v/>
      </c>
    </row>
    <row r="52" spans="1:16" ht="13.2" x14ac:dyDescent="0.25">
      <c r="A52" s="1">
        <f ca="1">IFERROR(__xludf.DUMMYFUNCTION("""COMPUTED_VALUE"""),43593.7762096064)</f>
        <v>43593.776209606403</v>
      </c>
      <c r="B52" t="str">
        <f ca="1">IFERROR(__xludf.DUMMYFUNCTION("""COMPUTED_VALUE"""),"Предлажем нову тему:")</f>
        <v>Предлажем нову тему:</v>
      </c>
      <c r="C52" t="str">
        <f ca="1">IFERROR(__xludf.DUMMYFUNCTION("""COMPUTED_VALUE"""),"Вештачке неуронске мреже")</f>
        <v>Вештачке неуронске мреже</v>
      </c>
      <c r="D52" t="str">
        <f ca="1">IFERROR(__xludf.DUMMYFUNCTION("""COMPUTED_VALUE"""),"Неуронска мрежа је један облик имплементације система вештачке интелигенције, базирана на комуникацији између слојева који чине њену структуру, код којег се улаз једног слоја повезује са излазом претходног. Оваква архитектура нам пружа увид у сличности ко"&amp;"јима се вештачке неуронске мреже могу повезати са оријентисаним графовима.")</f>
        <v>Неуронска мрежа је један облик имплементације система вештачке интелигенције, базирана на комуникацији између слојева који чине њену структуру, код којег се улаз једног слоја повезује са излазом претходног. Оваква архитектура нам пружа увид у сличности којима се вештачке неуронске мреже могу повезати са оријентисаним графовима.</v>
      </c>
      <c r="E52" t="str">
        <f ca="1">IFERROR(__xludf.DUMMYFUNCTION("""COMPUTED_VALUE"""),"Рајковић")</f>
        <v>Рајковић</v>
      </c>
      <c r="F52" t="str">
        <f ca="1">IFERROR(__xludf.DUMMYFUNCTION("""COMPUTED_VALUE"""),"Милош")</f>
        <v>Милош</v>
      </c>
      <c r="G52" t="str">
        <f ca="1">IFERROR(__xludf.DUMMYFUNCTION("""COMPUTED_VALUE"""),"187/2017")</f>
        <v>187/2017</v>
      </c>
      <c r="H52" t="str">
        <f ca="1">IFERROR(__xludf.DUMMYFUNCTION("""COMPUTED_VALUE"""),"Станивук")</f>
        <v>Станивук</v>
      </c>
      <c r="I52" t="str">
        <f ca="1">IFERROR(__xludf.DUMMYFUNCTION("""COMPUTED_VALUE"""),"Синиша")</f>
        <v>Синиша</v>
      </c>
      <c r="J52" t="str">
        <f ca="1">IFERROR(__xludf.DUMMYFUNCTION("""COMPUTED_VALUE"""),"104/2017")</f>
        <v>104/2017</v>
      </c>
      <c r="K52" t="str">
        <f ca="1">IFERROR(__xludf.DUMMYFUNCTION("""COMPUTED_VALUE"""),"")</f>
        <v/>
      </c>
      <c r="L52" t="str">
        <f ca="1">IFERROR(__xludf.DUMMYFUNCTION("""COMPUTED_VALUE"""),"")</f>
        <v/>
      </c>
      <c r="M52" t="str">
        <f ca="1">IFERROR(__xludf.DUMMYFUNCTION("""COMPUTED_VALUE"""),"")</f>
        <v/>
      </c>
      <c r="N52" t="str">
        <f ca="1">IFERROR(__xludf.DUMMYFUNCTION("""COMPUTED_VALUE"""),"")</f>
        <v/>
      </c>
      <c r="O52" t="str">
        <f ca="1">IFERROR(__xludf.DUMMYFUNCTION("""COMPUTED_VALUE"""),"")</f>
        <v/>
      </c>
      <c r="P52" t="str">
        <f ca="1">IFERROR(__xludf.DUMMYFUNCTION("""COMPUTED_VALUE"""),"")</f>
        <v/>
      </c>
    </row>
    <row r="53" spans="1:16" ht="13.2" x14ac:dyDescent="0.25">
      <c r="A53" s="1">
        <f ca="1">IFERROR(__xludf.DUMMYFUNCTION("""COMPUTED_VALUE"""),43593.8684152893)</f>
        <v>43593.868415289297</v>
      </c>
      <c r="B53" t="str">
        <f ca="1">IFERROR(__xludf.DUMMYFUNCTION("""COMPUTED_VALUE"""),"Криптографија")</f>
        <v>Криптографија</v>
      </c>
      <c r="C53" t="str">
        <f ca="1">IFERROR(__xludf.DUMMYFUNCTION("""COMPUTED_VALUE"""),"")</f>
        <v/>
      </c>
      <c r="D53" t="str">
        <f ca="1">IFERROR(__xludf.DUMMYFUNCTION("""COMPUTED_VALUE"""),"")</f>
        <v/>
      </c>
      <c r="E53" t="str">
        <f ca="1">IFERROR(__xludf.DUMMYFUNCTION("""COMPUTED_VALUE"""),"Прерадовић")</f>
        <v>Прерадовић</v>
      </c>
      <c r="F53" t="str">
        <f ca="1">IFERROR(__xludf.DUMMYFUNCTION("""COMPUTED_VALUE"""),"Бојана")</f>
        <v>Бојана</v>
      </c>
      <c r="G53" t="str">
        <f ca="1">IFERROR(__xludf.DUMMYFUNCTION("""COMPUTED_VALUE"""),"205/2017")</f>
        <v>205/2017</v>
      </c>
      <c r="H53" t="str">
        <f ca="1">IFERROR(__xludf.DUMMYFUNCTION("""COMPUTED_VALUE"""),"Ранковић")</f>
        <v>Ранковић</v>
      </c>
      <c r="I53" t="str">
        <f ca="1">IFERROR(__xludf.DUMMYFUNCTION("""COMPUTED_VALUE"""),"Јелена")</f>
        <v>Јелена</v>
      </c>
      <c r="J53" t="str">
        <f ca="1">IFERROR(__xludf.DUMMYFUNCTION("""COMPUTED_VALUE"""),"150/2017")</f>
        <v>150/2017</v>
      </c>
      <c r="K53" t="str">
        <f ca="1">IFERROR(__xludf.DUMMYFUNCTION("""COMPUTED_VALUE"""),"")</f>
        <v/>
      </c>
      <c r="L53" t="str">
        <f ca="1">IFERROR(__xludf.DUMMYFUNCTION("""COMPUTED_VALUE"""),"")</f>
        <v/>
      </c>
      <c r="M53" t="str">
        <f ca="1">IFERROR(__xludf.DUMMYFUNCTION("""COMPUTED_VALUE"""),"")</f>
        <v/>
      </c>
      <c r="N53" t="str">
        <f ca="1">IFERROR(__xludf.DUMMYFUNCTION("""COMPUTED_VALUE"""),"")</f>
        <v/>
      </c>
      <c r="O53" t="str">
        <f ca="1">IFERROR(__xludf.DUMMYFUNCTION("""COMPUTED_VALUE"""),"")</f>
        <v/>
      </c>
      <c r="P53" t="str">
        <f ca="1">IFERROR(__xludf.DUMMYFUNCTION("""COMPUTED_VALUE"""),"")</f>
        <v/>
      </c>
    </row>
    <row r="54" spans="1:16" ht="13.2" x14ac:dyDescent="0.25">
      <c r="A54" s="1">
        <f ca="1">IFERROR(__xludf.DUMMYFUNCTION("""COMPUTED_VALUE"""),43593.9073279745)</f>
        <v>43593.907327974499</v>
      </c>
      <c r="B54" t="str">
        <f ca="1">IFERROR(__xludf.DUMMYFUNCTION("""COMPUTED_VALUE"""),"Ојлеров и Хамилтонов пут")</f>
        <v>Ојлеров и Хамилтонов пут</v>
      </c>
      <c r="C54" t="str">
        <f ca="1">IFERROR(__xludf.DUMMYFUNCTION("""COMPUTED_VALUE"""),"")</f>
        <v/>
      </c>
      <c r="D54" t="str">
        <f ca="1">IFERROR(__xludf.DUMMYFUNCTION("""COMPUTED_VALUE"""),"")</f>
        <v/>
      </c>
      <c r="E54" t="str">
        <f ca="1">IFERROR(__xludf.DUMMYFUNCTION("""COMPUTED_VALUE"""),"Соколовић")</f>
        <v>Соколовић</v>
      </c>
      <c r="F54" t="str">
        <f ca="1">IFERROR(__xludf.DUMMYFUNCTION("""COMPUTED_VALUE"""),"Даница ")</f>
        <v xml:space="preserve">Даница </v>
      </c>
      <c r="G54" t="str">
        <f ca="1">IFERROR(__xludf.DUMMYFUNCTION("""COMPUTED_VALUE"""),"357/2016")</f>
        <v>357/2016</v>
      </c>
      <c r="H54" t="str">
        <f ca="1">IFERROR(__xludf.DUMMYFUNCTION("""COMPUTED_VALUE"""),"Ђорђевић")</f>
        <v>Ђорђевић</v>
      </c>
      <c r="I54" t="str">
        <f ca="1">IFERROR(__xludf.DUMMYFUNCTION("""COMPUTED_VALUE"""),"Николина ")</f>
        <v xml:space="preserve">Николина </v>
      </c>
      <c r="J54" t="str">
        <f ca="1">IFERROR(__xludf.DUMMYFUNCTION("""COMPUTED_VALUE"""),"351/2016")</f>
        <v>351/2016</v>
      </c>
      <c r="K54" t="str">
        <f ca="1">IFERROR(__xludf.DUMMYFUNCTION("""COMPUTED_VALUE"""),"")</f>
        <v/>
      </c>
      <c r="L54" t="str">
        <f ca="1">IFERROR(__xludf.DUMMYFUNCTION("""COMPUTED_VALUE"""),"")</f>
        <v/>
      </c>
      <c r="M54" t="str">
        <f ca="1">IFERROR(__xludf.DUMMYFUNCTION("""COMPUTED_VALUE"""),"")</f>
        <v/>
      </c>
      <c r="N54" t="str">
        <f ca="1">IFERROR(__xludf.DUMMYFUNCTION("""COMPUTED_VALUE"""),"")</f>
        <v/>
      </c>
      <c r="O54" t="str">
        <f ca="1">IFERROR(__xludf.DUMMYFUNCTION("""COMPUTED_VALUE"""),"")</f>
        <v/>
      </c>
      <c r="P54" t="str">
        <f ca="1">IFERROR(__xludf.DUMMYFUNCTION("""COMPUTED_VALUE"""),"")</f>
        <v/>
      </c>
    </row>
    <row r="55" spans="1:16" ht="13.2" x14ac:dyDescent="0.25">
      <c r="A55" s="1">
        <f ca="1">IFERROR(__xludf.DUMMYFUNCTION("""COMPUTED_VALUE"""),43593.928318831)</f>
        <v>43593.928318831</v>
      </c>
      <c r="B55" t="str">
        <f ca="1">IFERROR(__xludf.DUMMYFUNCTION("""COMPUTED_VALUE"""),"Криптографија")</f>
        <v>Криптографија</v>
      </c>
      <c r="C55" t="str">
        <f ca="1">IFERROR(__xludf.DUMMYFUNCTION("""COMPUTED_VALUE"""),"")</f>
        <v/>
      </c>
      <c r="D55" t="str">
        <f ca="1">IFERROR(__xludf.DUMMYFUNCTION("""COMPUTED_VALUE"""),"")</f>
        <v/>
      </c>
      <c r="E55" t="str">
        <f ca="1">IFERROR(__xludf.DUMMYFUNCTION("""COMPUTED_VALUE"""),"Илић")</f>
        <v>Илић</v>
      </c>
      <c r="F55" t="str">
        <f ca="1">IFERROR(__xludf.DUMMYFUNCTION("""COMPUTED_VALUE"""),"Анђелка")</f>
        <v>Анђелка</v>
      </c>
      <c r="G55" t="str">
        <f ca="1">IFERROR(__xludf.DUMMYFUNCTION("""COMPUTED_VALUE"""),"337/2017")</f>
        <v>337/2017</v>
      </c>
      <c r="H55" t="str">
        <f ca="1">IFERROR(__xludf.DUMMYFUNCTION("""COMPUTED_VALUE"""),"Дамњановић")</f>
        <v>Дамњановић</v>
      </c>
      <c r="I55" t="str">
        <f ca="1">IFERROR(__xludf.DUMMYFUNCTION("""COMPUTED_VALUE"""),"Ирина")</f>
        <v>Ирина</v>
      </c>
      <c r="J55" t="str">
        <f ca="1">IFERROR(__xludf.DUMMYFUNCTION("""COMPUTED_VALUE"""),"20/2017")</f>
        <v>20/2017</v>
      </c>
      <c r="K55" t="str">
        <f ca="1">IFERROR(__xludf.DUMMYFUNCTION("""COMPUTED_VALUE"""),"")</f>
        <v/>
      </c>
      <c r="L55" t="str">
        <f ca="1">IFERROR(__xludf.DUMMYFUNCTION("""COMPUTED_VALUE"""),"")</f>
        <v/>
      </c>
      <c r="M55" t="str">
        <f ca="1">IFERROR(__xludf.DUMMYFUNCTION("""COMPUTED_VALUE"""),"")</f>
        <v/>
      </c>
      <c r="N55" t="str">
        <f ca="1">IFERROR(__xludf.DUMMYFUNCTION("""COMPUTED_VALUE"""),"")</f>
        <v/>
      </c>
      <c r="O55" t="str">
        <f ca="1">IFERROR(__xludf.DUMMYFUNCTION("""COMPUTED_VALUE"""),"")</f>
        <v/>
      </c>
      <c r="P55" t="str">
        <f ca="1">IFERROR(__xludf.DUMMYFUNCTION("""COMPUTED_VALUE"""),"")</f>
        <v/>
      </c>
    </row>
    <row r="56" spans="1:16" ht="13.2" x14ac:dyDescent="0.25">
      <c r="A56" s="1">
        <f ca="1">IFERROR(__xludf.DUMMYFUNCTION("""COMPUTED_VALUE"""),43593.9553298263)</f>
        <v>43593.955329826298</v>
      </c>
      <c r="B56" t="str">
        <f ca="1">IFERROR(__xludf.DUMMYFUNCTION("""COMPUTED_VALUE"""),"Потребни и довољни услови за Хамилтонове графове")</f>
        <v>Потребни и довољни услови за Хамилтонове графове</v>
      </c>
      <c r="C56" t="str">
        <f ca="1">IFERROR(__xludf.DUMMYFUNCTION("""COMPUTED_VALUE"""),"")</f>
        <v/>
      </c>
      <c r="D56" t="str">
        <f ca="1">IFERROR(__xludf.DUMMYFUNCTION("""COMPUTED_VALUE"""),"")</f>
        <v/>
      </c>
      <c r="E56" t="str">
        <f ca="1">IFERROR(__xludf.DUMMYFUNCTION("""COMPUTED_VALUE"""),"Ковачевић")</f>
        <v>Ковачевић</v>
      </c>
      <c r="F56" t="str">
        <f ca="1">IFERROR(__xludf.DUMMYFUNCTION("""COMPUTED_VALUE"""),"Миљана")</f>
        <v>Миљана</v>
      </c>
      <c r="G56" t="str">
        <f ca="1">IFERROR(__xludf.DUMMYFUNCTION("""COMPUTED_VALUE"""),"1030/2018")</f>
        <v>1030/2018</v>
      </c>
      <c r="H56" t="str">
        <f ca="1">IFERROR(__xludf.DUMMYFUNCTION("""COMPUTED_VALUE"""),"Кљаић")</f>
        <v>Кљаић</v>
      </c>
      <c r="I56" t="str">
        <f ca="1">IFERROR(__xludf.DUMMYFUNCTION("""COMPUTED_VALUE"""),"Бојана")</f>
        <v>Бојана</v>
      </c>
      <c r="J56" t="str">
        <f ca="1">IFERROR(__xludf.DUMMYFUNCTION("""COMPUTED_VALUE"""),"1045/2018")</f>
        <v>1045/2018</v>
      </c>
      <c r="K56" t="str">
        <f ca="1">IFERROR(__xludf.DUMMYFUNCTION("""COMPUTED_VALUE"""),"Крстајић")</f>
        <v>Крстајић</v>
      </c>
      <c r="L56" t="str">
        <f ca="1">IFERROR(__xludf.DUMMYFUNCTION("""COMPUTED_VALUE"""),"Александра")</f>
        <v>Александра</v>
      </c>
      <c r="M56" t="str">
        <f ca="1">IFERROR(__xludf.DUMMYFUNCTION("""COMPUTED_VALUE"""),"1043/2018")</f>
        <v>1043/2018</v>
      </c>
      <c r="N56" t="str">
        <f ca="1">IFERROR(__xludf.DUMMYFUNCTION("""COMPUTED_VALUE"""),"")</f>
        <v/>
      </c>
      <c r="O56" t="str">
        <f ca="1">IFERROR(__xludf.DUMMYFUNCTION("""COMPUTED_VALUE"""),"")</f>
        <v/>
      </c>
      <c r="P56" t="str">
        <f ca="1">IFERROR(__xludf.DUMMYFUNCTION("""COMPUTED_VALUE"""),"")</f>
        <v/>
      </c>
    </row>
    <row r="57" spans="1:16" ht="13.2" x14ac:dyDescent="0.25">
      <c r="A57" s="1">
        <f ca="1">IFERROR(__xludf.DUMMYFUNCTION("""COMPUTED_VALUE"""),43593.9947760879)</f>
        <v>43593.9947760879</v>
      </c>
      <c r="B57" t="str">
        <f ca="1">IFERROR(__xludf.DUMMYFUNCTION("""COMPUTED_VALUE"""),"Таутологије и ваљане формуле")</f>
        <v>Таутологије и ваљане формуле</v>
      </c>
      <c r="C57" t="str">
        <f ca="1">IFERROR(__xludf.DUMMYFUNCTION("""COMPUTED_VALUE"""),"")</f>
        <v/>
      </c>
      <c r="D57" t="str">
        <f ca="1">IFERROR(__xludf.DUMMYFUNCTION("""COMPUTED_VALUE"""),"")</f>
        <v/>
      </c>
      <c r="E57" t="str">
        <f ca="1">IFERROR(__xludf.DUMMYFUNCTION("""COMPUTED_VALUE"""),"Јејина")</f>
        <v>Јејина</v>
      </c>
      <c r="F57" t="str">
        <f ca="1">IFERROR(__xludf.DUMMYFUNCTION("""COMPUTED_VALUE"""),"Ђорђа")</f>
        <v>Ђорђа</v>
      </c>
      <c r="G57" t="str">
        <f ca="1">IFERROR(__xludf.DUMMYFUNCTION("""COMPUTED_VALUE"""),"1046/2018")</f>
        <v>1046/2018</v>
      </c>
      <c r="H57" t="str">
        <f ca="1">IFERROR(__xludf.DUMMYFUNCTION("""COMPUTED_VALUE"""),"Јањић")</f>
        <v>Јањић</v>
      </c>
      <c r="I57" t="str">
        <f ca="1">IFERROR(__xludf.DUMMYFUNCTION("""COMPUTED_VALUE"""),"Ђорђе")</f>
        <v>Ђорђе</v>
      </c>
      <c r="J57" t="str">
        <f ca="1">IFERROR(__xludf.DUMMYFUNCTION("""COMPUTED_VALUE"""),"1075/17")</f>
        <v>1075/17</v>
      </c>
      <c r="K57" t="str">
        <f ca="1">IFERROR(__xludf.DUMMYFUNCTION("""COMPUTED_VALUE"""),"Капикул")</f>
        <v>Капикул</v>
      </c>
      <c r="L57" t="str">
        <f ca="1">IFERROR(__xludf.DUMMYFUNCTION("""COMPUTED_VALUE"""),"Ања")</f>
        <v>Ања</v>
      </c>
      <c r="M57" t="str">
        <f ca="1">IFERROR(__xludf.DUMMYFUNCTION("""COMPUTED_VALUE"""),"1044/2018")</f>
        <v>1044/2018</v>
      </c>
      <c r="N57" t="str">
        <f ca="1">IFERROR(__xludf.DUMMYFUNCTION("""COMPUTED_VALUE"""),"")</f>
        <v/>
      </c>
      <c r="O57" t="str">
        <f ca="1">IFERROR(__xludf.DUMMYFUNCTION("""COMPUTED_VALUE"""),"")</f>
        <v/>
      </c>
      <c r="P57" t="str">
        <f ca="1">IFERROR(__xludf.DUMMYFUNCTION("""COMPUTED_VALUE"""),"")</f>
        <v/>
      </c>
    </row>
    <row r="58" spans="1:16" ht="13.2" x14ac:dyDescent="0.25">
      <c r="A58" s="1">
        <f ca="1">IFERROR(__xludf.DUMMYFUNCTION("""COMPUTED_VALUE"""),43598.9789523032)</f>
        <v>43598.978952303201</v>
      </c>
      <c r="B58" t="str">
        <f ca="1">IFERROR(__xludf.DUMMYFUNCTION("""COMPUTED_VALUE"""),"Дајкстра алгоритам")</f>
        <v>Дајкстра алгоритам</v>
      </c>
      <c r="C58" t="str">
        <f ca="1">IFERROR(__xludf.DUMMYFUNCTION("""COMPUTED_VALUE"""),"")</f>
        <v/>
      </c>
      <c r="D58" t="str">
        <f ca="1">IFERROR(__xludf.DUMMYFUNCTION("""COMPUTED_VALUE"""),"")</f>
        <v/>
      </c>
      <c r="E58" t="str">
        <f ca="1">IFERROR(__xludf.DUMMYFUNCTION("""COMPUTED_VALUE"""),"Manjencic ")</f>
        <v xml:space="preserve">Manjencic </v>
      </c>
      <c r="F58" t="str">
        <f ca="1">IFERROR(__xludf.DUMMYFUNCTION("""COMPUTED_VALUE"""),"Nikola")</f>
        <v>Nikola</v>
      </c>
      <c r="G58" t="str">
        <f ca="1">IFERROR(__xludf.DUMMYFUNCTION("""COMPUTED_VALUE"""),"1035/2018")</f>
        <v>1035/2018</v>
      </c>
      <c r="H58" t="str">
        <f ca="1">IFERROR(__xludf.DUMMYFUNCTION("""COMPUTED_VALUE"""),"")</f>
        <v/>
      </c>
      <c r="I58" t="str">
        <f ca="1">IFERROR(__xludf.DUMMYFUNCTION("""COMPUTED_VALUE"""),"")</f>
        <v/>
      </c>
      <c r="J58" t="str">
        <f ca="1">IFERROR(__xludf.DUMMYFUNCTION("""COMPUTED_VALUE"""),"")</f>
        <v/>
      </c>
      <c r="K58" t="str">
        <f ca="1">IFERROR(__xludf.DUMMYFUNCTION("""COMPUTED_VALUE"""),"")</f>
        <v/>
      </c>
      <c r="L58" t="str">
        <f ca="1">IFERROR(__xludf.DUMMYFUNCTION("""COMPUTED_VALUE"""),"")</f>
        <v/>
      </c>
      <c r="M58" t="str">
        <f ca="1">IFERROR(__xludf.DUMMYFUNCTION("""COMPUTED_VALUE"""),"")</f>
        <v/>
      </c>
      <c r="N58" t="str">
        <f ca="1">IFERROR(__xludf.DUMMYFUNCTION("""COMPUTED_VALUE"""),"")</f>
        <v/>
      </c>
      <c r="O58" t="str">
        <f ca="1">IFERROR(__xludf.DUMMYFUNCTION("""COMPUTED_VALUE"""),"")</f>
        <v/>
      </c>
      <c r="P58" t="str">
        <f ca="1">IFERROR(__xludf.DUMMYFUNCTION("""COMPUTED_VALUE"""),"")</f>
        <v/>
      </c>
    </row>
    <row r="59" spans="1:16" ht="13.2" x14ac:dyDescent="0.25">
      <c r="A59" s="1">
        <f ca="1">IFERROR(__xludf.DUMMYFUNCTION("""COMPUTED_VALUE"""),43600.469479537)</f>
        <v>43600.469479537001</v>
      </c>
      <c r="B59" t="str">
        <f ca="1">IFERROR(__xludf.DUMMYFUNCTION("""COMPUTED_VALUE"""),"Проблем трговачког путника")</f>
        <v>Проблем трговачког путника</v>
      </c>
      <c r="C59" t="str">
        <f ca="1">IFERROR(__xludf.DUMMYFUNCTION("""COMPUTED_VALUE"""),"")</f>
        <v/>
      </c>
      <c r="D59" t="str">
        <f ca="1">IFERROR(__xludf.DUMMYFUNCTION("""COMPUTED_VALUE"""),"")</f>
        <v/>
      </c>
      <c r="E59" t="str">
        <f ca="1">IFERROR(__xludf.DUMMYFUNCTION("""COMPUTED_VALUE"""),"Стојиљковић")</f>
        <v>Стојиљковић</v>
      </c>
      <c r="F59" t="str">
        <f ca="1">IFERROR(__xludf.DUMMYFUNCTION("""COMPUTED_VALUE"""),"Александра")</f>
        <v>Александра</v>
      </c>
      <c r="G59" t="str">
        <f ca="1">IFERROR(__xludf.DUMMYFUNCTION("""COMPUTED_VALUE"""),"315/2017")</f>
        <v>315/2017</v>
      </c>
      <c r="H59" t="str">
        <f ca="1">IFERROR(__xludf.DUMMYFUNCTION("""COMPUTED_VALUE"""),"")</f>
        <v/>
      </c>
      <c r="I59" t="str">
        <f ca="1">IFERROR(__xludf.DUMMYFUNCTION("""COMPUTED_VALUE"""),"")</f>
        <v/>
      </c>
      <c r="J59" t="str">
        <f ca="1">IFERROR(__xludf.DUMMYFUNCTION("""COMPUTED_VALUE"""),"")</f>
        <v/>
      </c>
      <c r="K59" t="str">
        <f ca="1">IFERROR(__xludf.DUMMYFUNCTION("""COMPUTED_VALUE"""),"")</f>
        <v/>
      </c>
      <c r="L59" t="str">
        <f ca="1">IFERROR(__xludf.DUMMYFUNCTION("""COMPUTED_VALUE"""),"")</f>
        <v/>
      </c>
      <c r="M59" t="str">
        <f ca="1">IFERROR(__xludf.DUMMYFUNCTION("""COMPUTED_VALUE"""),"")</f>
        <v/>
      </c>
      <c r="N59" t="str">
        <f ca="1">IFERROR(__xludf.DUMMYFUNCTION("""COMPUTED_VALUE"""),"")</f>
        <v/>
      </c>
      <c r="O59" t="str">
        <f ca="1">IFERROR(__xludf.DUMMYFUNCTION("""COMPUTED_VALUE"""),"")</f>
        <v/>
      </c>
      <c r="P59" t="str">
        <f ca="1">IFERROR(__xludf.DUMMYFUNCTION("""COMPUTED_VALUE"""),"")</f>
        <v/>
      </c>
    </row>
    <row r="60" spans="1:16" ht="13.2" x14ac:dyDescent="0.25">
      <c r="A60" s="1">
        <f ca="1">IFERROR(__xludf.DUMMYFUNCTION("""COMPUTED_VALUE"""),43600.8866085879)</f>
        <v>43600.886608587898</v>
      </c>
      <c r="B60" t="str">
        <f ca="1">IFERROR(__xludf.DUMMYFUNCTION("""COMPUTED_VALUE"""),"Комбинаторне игре")</f>
        <v>Комбинаторне игре</v>
      </c>
      <c r="C60" t="str">
        <f ca="1">IFERROR(__xludf.DUMMYFUNCTION("""COMPUTED_VALUE"""),"")</f>
        <v/>
      </c>
      <c r="D60" t="str">
        <f ca="1">IFERROR(__xludf.DUMMYFUNCTION("""COMPUTED_VALUE"""),"")</f>
        <v/>
      </c>
      <c r="E60" t="str">
        <f ca="1">IFERROR(__xludf.DUMMYFUNCTION("""COMPUTED_VALUE"""),"Челиковић")</f>
        <v>Челиковић</v>
      </c>
      <c r="F60" t="str">
        <f ca="1">IFERROR(__xludf.DUMMYFUNCTION("""COMPUTED_VALUE"""),"Марија")</f>
        <v>Марија</v>
      </c>
      <c r="G60" t="str">
        <f ca="1">IFERROR(__xludf.DUMMYFUNCTION("""COMPUTED_VALUE"""),"195/2017")</f>
        <v>195/2017</v>
      </c>
      <c r="H60" t="str">
        <f ca="1">IFERROR(__xludf.DUMMYFUNCTION("""COMPUTED_VALUE"""),"")</f>
        <v/>
      </c>
      <c r="I60" t="str">
        <f ca="1">IFERROR(__xludf.DUMMYFUNCTION("""COMPUTED_VALUE"""),"")</f>
        <v/>
      </c>
      <c r="J60" t="str">
        <f ca="1">IFERROR(__xludf.DUMMYFUNCTION("""COMPUTED_VALUE"""),"")</f>
        <v/>
      </c>
      <c r="K60" t="str">
        <f ca="1">IFERROR(__xludf.DUMMYFUNCTION("""COMPUTED_VALUE"""),"")</f>
        <v/>
      </c>
      <c r="L60" t="str">
        <f ca="1">IFERROR(__xludf.DUMMYFUNCTION("""COMPUTED_VALUE"""),"")</f>
        <v/>
      </c>
      <c r="M60" t="str">
        <f ca="1">IFERROR(__xludf.DUMMYFUNCTION("""COMPUTED_VALUE"""),"")</f>
        <v/>
      </c>
      <c r="N60" t="str">
        <f ca="1">IFERROR(__xludf.DUMMYFUNCTION("""COMPUTED_VALUE"""),"")</f>
        <v/>
      </c>
      <c r="O60" t="str">
        <f ca="1">IFERROR(__xludf.DUMMYFUNCTION("""COMPUTED_VALUE"""),"")</f>
        <v/>
      </c>
      <c r="P60" t="str">
        <f ca="1">IFERROR(__xludf.DUMMYFUNCTION("""COMPUTED_VALUE"""),"")</f>
        <v/>
      </c>
    </row>
    <row r="61" spans="1:16" ht="13.2" x14ac:dyDescent="0.25">
      <c r="A61" s="1">
        <f ca="1">IFERROR(__xludf.DUMMYFUNCTION("""COMPUTED_VALUE"""),43601.5128212268)</f>
        <v>43601.512821226803</v>
      </c>
      <c r="B61" t="str">
        <f ca="1">IFERROR(__xludf.DUMMYFUNCTION("""COMPUTED_VALUE"""),"Математичка логика")</f>
        <v>Математичка логика</v>
      </c>
      <c r="C61" t="str">
        <f ca="1">IFERROR(__xludf.DUMMYFUNCTION("""COMPUTED_VALUE"""),"")</f>
        <v/>
      </c>
      <c r="D61" t="str">
        <f ca="1">IFERROR(__xludf.DUMMYFUNCTION("""COMPUTED_VALUE"""),"")</f>
        <v/>
      </c>
      <c r="E61" t="str">
        <f ca="1">IFERROR(__xludf.DUMMYFUNCTION("""COMPUTED_VALUE"""),"Matic")</f>
        <v>Matic</v>
      </c>
      <c r="F61" t="str">
        <f ca="1">IFERROR(__xludf.DUMMYFUNCTION("""COMPUTED_VALUE"""),"Andrija ")</f>
        <v xml:space="preserve">Andrija </v>
      </c>
      <c r="G61" t="str">
        <f ca="1">IFERROR(__xludf.DUMMYFUNCTION("""COMPUTED_VALUE"""),"78/2017")</f>
        <v>78/2017</v>
      </c>
      <c r="H61" t="str">
        <f ca="1">IFERROR(__xludf.DUMMYFUNCTION("""COMPUTED_VALUE"""),"Manjencic")</f>
        <v>Manjencic</v>
      </c>
      <c r="I61" t="str">
        <f ca="1">IFERROR(__xludf.DUMMYFUNCTION("""COMPUTED_VALUE"""),"Nikola ")</f>
        <v xml:space="preserve">Nikola </v>
      </c>
      <c r="J61" t="str">
        <f ca="1">IFERROR(__xludf.DUMMYFUNCTION("""COMPUTED_VALUE"""),"1035/2018")</f>
        <v>1035/2018</v>
      </c>
      <c r="K61" t="str">
        <f ca="1">IFERROR(__xludf.DUMMYFUNCTION("""COMPUTED_VALUE"""),"")</f>
        <v/>
      </c>
      <c r="L61" t="str">
        <f ca="1">IFERROR(__xludf.DUMMYFUNCTION("""COMPUTED_VALUE"""),"")</f>
        <v/>
      </c>
      <c r="M61" t="str">
        <f ca="1">IFERROR(__xludf.DUMMYFUNCTION("""COMPUTED_VALUE"""),"")</f>
        <v/>
      </c>
      <c r="N61" t="str">
        <f ca="1">IFERROR(__xludf.DUMMYFUNCTION("""COMPUTED_VALUE"""),"")</f>
        <v/>
      </c>
      <c r="O61" t="str">
        <f ca="1">IFERROR(__xludf.DUMMYFUNCTION("""COMPUTED_VALUE"""),"")</f>
        <v/>
      </c>
      <c r="P61" t="str">
        <f ca="1">IFERROR(__xludf.DUMMYFUNCTION("""COMPUTED_VALUE"""),"")</f>
        <v/>
      </c>
    </row>
    <row r="62" spans="1:16" ht="13.2" x14ac:dyDescent="0.25">
      <c r="A62" s="1">
        <f ca="1">IFERROR(__xludf.DUMMYFUNCTION("""COMPUTED_VALUE"""),43601.6185391898)</f>
        <v>43601.618539189803</v>
      </c>
      <c r="B62" t="str">
        <f ca="1">IFERROR(__xludf.DUMMYFUNCTION("""COMPUTED_VALUE"""),"Препознавање музичких мелодија помоћу графова")</f>
        <v>Препознавање музичких мелодија помоћу графова</v>
      </c>
      <c r="C62" t="str">
        <f ca="1">IFERROR(__xludf.DUMMYFUNCTION("""COMPUTED_VALUE"""),"")</f>
        <v/>
      </c>
      <c r="D62" t="str">
        <f ca="1">IFERROR(__xludf.DUMMYFUNCTION("""COMPUTED_VALUE"""),"")</f>
        <v/>
      </c>
      <c r="E62" t="str">
        <f ca="1">IFERROR(__xludf.DUMMYFUNCTION("""COMPUTED_VALUE"""),"Николић")</f>
        <v>Николић</v>
      </c>
      <c r="F62" t="str">
        <f ca="1">IFERROR(__xludf.DUMMYFUNCTION("""COMPUTED_VALUE"""),"Огњен")</f>
        <v>Огњен</v>
      </c>
      <c r="G62" t="str">
        <f ca="1">IFERROR(__xludf.DUMMYFUNCTION("""COMPUTED_VALUE"""),"77/2017")</f>
        <v>77/2017</v>
      </c>
      <c r="H62" t="str">
        <f ca="1">IFERROR(__xludf.DUMMYFUNCTION("""COMPUTED_VALUE"""),"Одаловић")</f>
        <v>Одаловић</v>
      </c>
      <c r="I62" t="str">
        <f ca="1">IFERROR(__xludf.DUMMYFUNCTION("""COMPUTED_VALUE"""),"Борис")</f>
        <v>Борис</v>
      </c>
      <c r="J62" t="str">
        <f ca="1">IFERROR(__xludf.DUMMYFUNCTION("""COMPUTED_VALUE"""),"182/20177")</f>
        <v>182/20177</v>
      </c>
      <c r="K62" t="str">
        <f ca="1">IFERROR(__xludf.DUMMYFUNCTION("""COMPUTED_VALUE"""),"Петровић")</f>
        <v>Петровић</v>
      </c>
      <c r="L62" t="str">
        <f ca="1">IFERROR(__xludf.DUMMYFUNCTION("""COMPUTED_VALUE"""),"Ивона")</f>
        <v>Ивона</v>
      </c>
      <c r="M62" t="str">
        <f ca="1">IFERROR(__xludf.DUMMYFUNCTION("""COMPUTED_VALUE"""),"246/2017")</f>
        <v>246/2017</v>
      </c>
      <c r="N62" t="str">
        <f ca="1">IFERROR(__xludf.DUMMYFUNCTION("""COMPUTED_VALUE"""),"")</f>
        <v/>
      </c>
      <c r="O62" t="str">
        <f ca="1">IFERROR(__xludf.DUMMYFUNCTION("""COMPUTED_VALUE"""),"")</f>
        <v/>
      </c>
      <c r="P62" t="str">
        <f ca="1">IFERROR(__xludf.DUMMYFUNCTION("""COMPUTED_VALUE"""),"")</f>
        <v/>
      </c>
    </row>
    <row r="63" spans="1:16" ht="13.2" x14ac:dyDescent="0.25">
      <c r="A63" s="1">
        <f ca="1">IFERROR(__xludf.DUMMYFUNCTION("""COMPUTED_VALUE"""),43602.4318361226)</f>
        <v>43602.431836122603</v>
      </c>
      <c r="B63" t="str">
        <f ca="1">IFERROR(__xludf.DUMMYFUNCTION("""COMPUTED_VALUE"""),"Проблем n дама")</f>
        <v>Проблем n дама</v>
      </c>
      <c r="C63" t="str">
        <f ca="1">IFERROR(__xludf.DUMMYFUNCTION("""COMPUTED_VALUE"""),"")</f>
        <v/>
      </c>
      <c r="D63" t="str">
        <f ca="1">IFERROR(__xludf.DUMMYFUNCTION("""COMPUTED_VALUE"""),"")</f>
        <v/>
      </c>
      <c r="E63" t="str">
        <f ca="1">IFERROR(__xludf.DUMMYFUNCTION("""COMPUTED_VALUE"""),"Тодовић")</f>
        <v>Тодовић</v>
      </c>
      <c r="F63" t="str">
        <f ca="1">IFERROR(__xludf.DUMMYFUNCTION("""COMPUTED_VALUE"""),"Марија")</f>
        <v>Марија</v>
      </c>
      <c r="G63" t="str">
        <f ca="1">IFERROR(__xludf.DUMMYFUNCTION("""COMPUTED_VALUE"""),"59/2017")</f>
        <v>59/2017</v>
      </c>
      <c r="H63" t="str">
        <f ca="1">IFERROR(__xludf.DUMMYFUNCTION("""COMPUTED_VALUE"""),"Папић ")</f>
        <v xml:space="preserve">Папић </v>
      </c>
      <c r="I63" t="str">
        <f ca="1">IFERROR(__xludf.DUMMYFUNCTION("""COMPUTED_VALUE"""),"Николина")</f>
        <v>Николина</v>
      </c>
      <c r="J63" t="str">
        <f ca="1">IFERROR(__xludf.DUMMYFUNCTION("""COMPUTED_VALUE"""),"494/2017")</f>
        <v>494/2017</v>
      </c>
      <c r="K63" t="str">
        <f ca="1">IFERROR(__xludf.DUMMYFUNCTION("""COMPUTED_VALUE"""),"Тасић")</f>
        <v>Тасић</v>
      </c>
      <c r="L63" t="str">
        <f ca="1">IFERROR(__xludf.DUMMYFUNCTION("""COMPUTED_VALUE"""),"Тијана")</f>
        <v>Тијана</v>
      </c>
      <c r="M63" t="str">
        <f ca="1">IFERROR(__xludf.DUMMYFUNCTION("""COMPUTED_VALUE"""),"215/2017")</f>
        <v>215/2017</v>
      </c>
      <c r="N63" t="str">
        <f ca="1">IFERROR(__xludf.DUMMYFUNCTION("""COMPUTED_VALUE"""),"")</f>
        <v/>
      </c>
      <c r="O63" t="str">
        <f ca="1">IFERROR(__xludf.DUMMYFUNCTION("""COMPUTED_VALUE"""),"")</f>
        <v/>
      </c>
      <c r="P63" t="str">
        <f ca="1">IFERROR(__xludf.DUMMYFUNCTION("""COMPUTED_VALUE"""),"")</f>
        <v/>
      </c>
    </row>
    <row r="64" spans="1:16" ht="13.2" x14ac:dyDescent="0.25">
      <c r="A64" s="1">
        <f ca="1">IFERROR(__xludf.DUMMYFUNCTION("""COMPUTED_VALUE"""),43602.4837754629)</f>
        <v>43602.483775462897</v>
      </c>
      <c r="B64" t="str">
        <f ca="1">IFERROR(__xludf.DUMMYFUNCTION("""COMPUTED_VALUE"""),"Предлажем нову тему:")</f>
        <v>Предлажем нову тему:</v>
      </c>
      <c r="C64" t="str">
        <f ca="1">IFERROR(__xludf.DUMMYFUNCTION("""COMPUTED_VALUE"""),"Леонардо Фибоначи")</f>
        <v>Леонардо Фибоначи</v>
      </c>
      <c r="D64" t="str">
        <f ca="1">IFERROR(__xludf.DUMMYFUNCTION("""COMPUTED_VALUE"""),"Најпознатији италијански математичар из Пизе.Сматран „најталентованијим западним математичарем средње века”.Један из његовог дугог низа проблема је Фибоначијев низ.")</f>
        <v>Најпознатији италијански математичар из Пизе.Сматран „најталентованијим западним математичарем средње века”.Један из његовог дугог низа проблема је Фибоначијев низ.</v>
      </c>
      <c r="E64" t="str">
        <f ca="1">IFERROR(__xludf.DUMMYFUNCTION("""COMPUTED_VALUE"""),"Менићанин ")</f>
        <v xml:space="preserve">Менићанин </v>
      </c>
      <c r="F64" t="str">
        <f ca="1">IFERROR(__xludf.DUMMYFUNCTION("""COMPUTED_VALUE"""),"Сара")</f>
        <v>Сара</v>
      </c>
      <c r="G64" t="str">
        <f ca="1">IFERROR(__xludf.DUMMYFUNCTION("""COMPUTED_VALUE"""),"389/2017")</f>
        <v>389/2017</v>
      </c>
      <c r="H64" t="str">
        <f ca="1">IFERROR(__xludf.DUMMYFUNCTION("""COMPUTED_VALUE"""),"Пантовић ")</f>
        <v xml:space="preserve">Пантовић </v>
      </c>
      <c r="I64" t="str">
        <f ca="1">IFERROR(__xludf.DUMMYFUNCTION("""COMPUTED_VALUE"""),"Невена")</f>
        <v>Невена</v>
      </c>
      <c r="J64" t="str">
        <f ca="1">IFERROR(__xludf.DUMMYFUNCTION("""COMPUTED_VALUE"""),"248/2017")</f>
        <v>248/2017</v>
      </c>
      <c r="K64" t="str">
        <f ca="1">IFERROR(__xludf.DUMMYFUNCTION("""COMPUTED_VALUE"""),"Ђурђевић ")</f>
        <v xml:space="preserve">Ђурђевић </v>
      </c>
      <c r="L64" t="str">
        <f ca="1">IFERROR(__xludf.DUMMYFUNCTION("""COMPUTED_VALUE"""),"Лука")</f>
        <v>Лука</v>
      </c>
      <c r="M64" t="str">
        <f ca="1">IFERROR(__xludf.DUMMYFUNCTION("""COMPUTED_VALUE"""),"232/2017")</f>
        <v>232/2017</v>
      </c>
      <c r="N64" t="str">
        <f ca="1">IFERROR(__xludf.DUMMYFUNCTION("""COMPUTED_VALUE"""),"")</f>
        <v/>
      </c>
      <c r="O64" t="str">
        <f ca="1">IFERROR(__xludf.DUMMYFUNCTION("""COMPUTED_VALUE"""),"")</f>
        <v/>
      </c>
      <c r="P64" t="str">
        <f ca="1">IFERROR(__xludf.DUMMYFUNCTION("""COMPUTED_VALUE"""),"")</f>
        <v/>
      </c>
    </row>
    <row r="65" spans="1:16" ht="13.2" x14ac:dyDescent="0.25">
      <c r="A65" s="1">
        <f ca="1">IFERROR(__xludf.DUMMYFUNCTION("""COMPUTED_VALUE"""),43602.4982047338)</f>
        <v>43602.498204733798</v>
      </c>
      <c r="B65" t="str">
        <f ca="1">IFERROR(__xludf.DUMMYFUNCTION("""COMPUTED_VALUE"""),"Предлажем нову тему:")</f>
        <v>Предлажем нову тему:</v>
      </c>
      <c r="C65" t="str">
        <f ca="1">IFERROR(__xludf.DUMMYFUNCTION("""COMPUTED_VALUE"""),"Elementi teorije grafova")</f>
        <v>Elementi teorije grafova</v>
      </c>
      <c r="D65" t="str">
        <f ca="1">IFERROR(__xludf.DUMMYFUNCTION("""COMPUTED_VALUE"""),"Orijentisani i neorijentisani graf. Putevi u grafu.")</f>
        <v>Orijentisani i neorijentisani graf. Putevi u grafu.</v>
      </c>
      <c r="E65" t="str">
        <f ca="1">IFERROR(__xludf.DUMMYFUNCTION("""COMPUTED_VALUE"""),"Sokolović")</f>
        <v>Sokolović</v>
      </c>
      <c r="F65" t="str">
        <f ca="1">IFERROR(__xludf.DUMMYFUNCTION("""COMPUTED_VALUE"""),"Danica")</f>
        <v>Danica</v>
      </c>
      <c r="G65" t="str">
        <f ca="1">IFERROR(__xludf.DUMMYFUNCTION("""COMPUTED_VALUE"""),"357/2016")</f>
        <v>357/2016</v>
      </c>
      <c r="H65" t="str">
        <f ca="1">IFERROR(__xludf.DUMMYFUNCTION("""COMPUTED_VALUE"""),"Djordjević")</f>
        <v>Djordjević</v>
      </c>
      <c r="I65" t="str">
        <f ca="1">IFERROR(__xludf.DUMMYFUNCTION("""COMPUTED_VALUE"""),"Nikolina")</f>
        <v>Nikolina</v>
      </c>
      <c r="J65" t="str">
        <f ca="1">IFERROR(__xludf.DUMMYFUNCTION("""COMPUTED_VALUE"""),"351/2016")</f>
        <v>351/2016</v>
      </c>
      <c r="K65" t="str">
        <f ca="1">IFERROR(__xludf.DUMMYFUNCTION("""COMPUTED_VALUE"""),"")</f>
        <v/>
      </c>
      <c r="L65" t="str">
        <f ca="1">IFERROR(__xludf.DUMMYFUNCTION("""COMPUTED_VALUE"""),"")</f>
        <v/>
      </c>
      <c r="M65" t="str">
        <f ca="1">IFERROR(__xludf.DUMMYFUNCTION("""COMPUTED_VALUE"""),"")</f>
        <v/>
      </c>
      <c r="N65" t="str">
        <f ca="1">IFERROR(__xludf.DUMMYFUNCTION("""COMPUTED_VALUE"""),"")</f>
        <v/>
      </c>
      <c r="O65" t="str">
        <f ca="1">IFERROR(__xludf.DUMMYFUNCTION("""COMPUTED_VALUE"""),"")</f>
        <v/>
      </c>
      <c r="P65" t="str">
        <f ca="1">IFERROR(__xludf.DUMMYFUNCTION("""COMPUTED_VALUE"""),"")</f>
        <v/>
      </c>
    </row>
    <row r="66" spans="1:16" ht="13.2" x14ac:dyDescent="0.25">
      <c r="A66" s="1">
        <f ca="1">IFERROR(__xludf.DUMMYFUNCTION("""COMPUTED_VALUE"""),43602.7569772569)</f>
        <v>43602.756977256897</v>
      </c>
      <c r="B66" t="str">
        <f ca="1">IFERROR(__xludf.DUMMYFUNCTION("""COMPUTED_VALUE"""),"Одређивање путева у графу")</f>
        <v>Одређивање путева у графу</v>
      </c>
      <c r="C66" t="str">
        <f ca="1">IFERROR(__xludf.DUMMYFUNCTION("""COMPUTED_VALUE"""),"")</f>
        <v/>
      </c>
      <c r="D66" t="str">
        <f ca="1">IFERROR(__xludf.DUMMYFUNCTION("""COMPUTED_VALUE"""),"")</f>
        <v/>
      </c>
      <c r="E66" t="str">
        <f ca="1">IFERROR(__xludf.DUMMYFUNCTION("""COMPUTED_VALUE"""),"Ранђеловић")</f>
        <v>Ранђеловић</v>
      </c>
      <c r="F66" t="str">
        <f ca="1">IFERROR(__xludf.DUMMYFUNCTION("""COMPUTED_VALUE"""),"Нела")</f>
        <v>Нела</v>
      </c>
      <c r="G66" t="str">
        <f ca="1">IFERROR(__xludf.DUMMYFUNCTION("""COMPUTED_VALUE"""),"1017/2017")</f>
        <v>1017/2017</v>
      </c>
      <c r="H66" t="str">
        <f ca="1">IFERROR(__xludf.DUMMYFUNCTION("""COMPUTED_VALUE"""),"Вукојевић")</f>
        <v>Вукојевић</v>
      </c>
      <c r="I66" t="str">
        <f ca="1">IFERROR(__xludf.DUMMYFUNCTION("""COMPUTED_VALUE"""),"Стефан")</f>
        <v>Стефан</v>
      </c>
      <c r="J66" t="str">
        <f ca="1">IFERROR(__xludf.DUMMYFUNCTION("""COMPUTED_VALUE"""),"1019/2017")</f>
        <v>1019/2017</v>
      </c>
      <c r="K66" t="str">
        <f ca="1">IFERROR(__xludf.DUMMYFUNCTION("""COMPUTED_VALUE"""),"")</f>
        <v/>
      </c>
      <c r="L66" t="str">
        <f ca="1">IFERROR(__xludf.DUMMYFUNCTION("""COMPUTED_VALUE"""),"")</f>
        <v/>
      </c>
      <c r="M66" t="str">
        <f ca="1">IFERROR(__xludf.DUMMYFUNCTION("""COMPUTED_VALUE"""),"")</f>
        <v/>
      </c>
      <c r="N66" t="str">
        <f ca="1">IFERROR(__xludf.DUMMYFUNCTION("""COMPUTED_VALUE"""),"")</f>
        <v/>
      </c>
      <c r="O66" t="str">
        <f ca="1">IFERROR(__xludf.DUMMYFUNCTION("""COMPUTED_VALUE"""),"")</f>
        <v/>
      </c>
      <c r="P66" t="str">
        <f ca="1">IFERROR(__xludf.DUMMYFUNCTION("""COMPUTED_VALUE"""),"")</f>
        <v/>
      </c>
    </row>
    <row r="67" spans="1:16" ht="13.2" x14ac:dyDescent="0.25">
      <c r="A67" s="1">
        <f ca="1">IFERROR(__xludf.DUMMYFUNCTION("""COMPUTED_VALUE"""),43602.8961730092)</f>
        <v>43602.896173009198</v>
      </c>
      <c r="B67" t="str">
        <f ca="1">IFERROR(__xludf.DUMMYFUNCTION("""COMPUTED_VALUE"""),"Предлажем нову тему:")</f>
        <v>Предлажем нову тему:</v>
      </c>
      <c r="C67" t="str">
        <f ca="1">IFERROR(__xludf.DUMMYFUNCTION("""COMPUTED_VALUE"""),"Леонард Ојлер")</f>
        <v>Леонард Ојлер</v>
      </c>
      <c r="D67" t="str">
        <f ca="1">IFERROR(__xludf.DUMMYFUNCTION("""COMPUTED_VALUE"""),"Анализа његовог рада, акценат на раду који је везан за дискретне математичке стурктуре.")</f>
        <v>Анализа његовог рада, акценат на раду који је везан за дискретне математичке стурктуре.</v>
      </c>
      <c r="E67" t="str">
        <f ca="1">IFERROR(__xludf.DUMMYFUNCTION("""COMPUTED_VALUE"""),"Дамњановић ")</f>
        <v xml:space="preserve">Дамњановић </v>
      </c>
      <c r="F67" t="str">
        <f ca="1">IFERROR(__xludf.DUMMYFUNCTION("""COMPUTED_VALUE"""),"Ирина")</f>
        <v>Ирина</v>
      </c>
      <c r="G67" t="str">
        <f ca="1">IFERROR(__xludf.DUMMYFUNCTION("""COMPUTED_VALUE"""),"20/2017")</f>
        <v>20/2017</v>
      </c>
      <c r="H67" t="str">
        <f ca="1">IFERROR(__xludf.DUMMYFUNCTION("""COMPUTED_VALUE"""),"Илић")</f>
        <v>Илић</v>
      </c>
      <c r="I67" t="str">
        <f ca="1">IFERROR(__xludf.DUMMYFUNCTION("""COMPUTED_VALUE"""),"Анђелка ")</f>
        <v xml:space="preserve">Анђелка </v>
      </c>
      <c r="J67" t="str">
        <f ca="1">IFERROR(__xludf.DUMMYFUNCTION("""COMPUTED_VALUE"""),"337/17")</f>
        <v>337/17</v>
      </c>
      <c r="K67" t="str">
        <f ca="1">IFERROR(__xludf.DUMMYFUNCTION("""COMPUTED_VALUE"""),"")</f>
        <v/>
      </c>
      <c r="L67" t="str">
        <f ca="1">IFERROR(__xludf.DUMMYFUNCTION("""COMPUTED_VALUE"""),"")</f>
        <v/>
      </c>
      <c r="M67" t="str">
        <f ca="1">IFERROR(__xludf.DUMMYFUNCTION("""COMPUTED_VALUE"""),"")</f>
        <v/>
      </c>
      <c r="N67" t="str">
        <f ca="1">IFERROR(__xludf.DUMMYFUNCTION("""COMPUTED_VALUE"""),"")</f>
        <v/>
      </c>
      <c r="O67" t="str">
        <f ca="1">IFERROR(__xludf.DUMMYFUNCTION("""COMPUTED_VALUE"""),"")</f>
        <v/>
      </c>
      <c r="P67" t="str">
        <f ca="1">IFERROR(__xludf.DUMMYFUNCTION("""COMPUTED_VALUE"""),"")</f>
        <v/>
      </c>
    </row>
    <row r="68" spans="1:16" ht="13.2" x14ac:dyDescent="0.25">
      <c r="A68" s="1">
        <f ca="1">IFERROR(__xludf.DUMMYFUNCTION("""COMPUTED_VALUE"""),43602.9407525462)</f>
        <v>43602.940752546201</v>
      </c>
      <c r="B68" t="str">
        <f ca="1">IFERROR(__xludf.DUMMYFUNCTION("""COMPUTED_VALUE"""),"Дигитални потпис")</f>
        <v>Дигитални потпис</v>
      </c>
      <c r="C68" t="str">
        <f ca="1">IFERROR(__xludf.DUMMYFUNCTION("""COMPUTED_VALUE"""),"")</f>
        <v/>
      </c>
      <c r="D68" t="str">
        <f ca="1">IFERROR(__xludf.DUMMYFUNCTION("""COMPUTED_VALUE"""),"")</f>
        <v/>
      </c>
      <c r="E68" t="str">
        <f ca="1">IFERROR(__xludf.DUMMYFUNCTION("""COMPUTED_VALUE"""),"Јовановић ")</f>
        <v xml:space="preserve">Јовановић </v>
      </c>
      <c r="F68" t="str">
        <f ca="1">IFERROR(__xludf.DUMMYFUNCTION("""COMPUTED_VALUE"""),"Никола")</f>
        <v>Никола</v>
      </c>
      <c r="G68" t="str">
        <f ca="1">IFERROR(__xludf.DUMMYFUNCTION("""COMPUTED_VALUE"""),"109/2017")</f>
        <v>109/2017</v>
      </c>
      <c r="H68" t="str">
        <f ca="1">IFERROR(__xludf.DUMMYFUNCTION("""COMPUTED_VALUE"""),"Гагић ")</f>
        <v xml:space="preserve">Гагић </v>
      </c>
      <c r="I68" t="str">
        <f ca="1">IFERROR(__xludf.DUMMYFUNCTION("""COMPUTED_VALUE"""),"Тања")</f>
        <v>Тања</v>
      </c>
      <c r="J68" t="str">
        <f ca="1">IFERROR(__xludf.DUMMYFUNCTION("""COMPUTED_VALUE"""),"108/2017")</f>
        <v>108/2017</v>
      </c>
      <c r="K68" t="str">
        <f ca="1">IFERROR(__xludf.DUMMYFUNCTION("""COMPUTED_VALUE"""),"Вукосављевић")</f>
        <v>Вукосављевић</v>
      </c>
      <c r="L68" t="str">
        <f ca="1">IFERROR(__xludf.DUMMYFUNCTION("""COMPUTED_VALUE"""),"Тамара")</f>
        <v>Тамара</v>
      </c>
      <c r="M68" t="str">
        <f ca="1">IFERROR(__xludf.DUMMYFUNCTION("""COMPUTED_VALUE"""),"331/2017")</f>
        <v>331/2017</v>
      </c>
      <c r="N68" t="str">
        <f ca="1">IFERROR(__xludf.DUMMYFUNCTION("""COMPUTED_VALUE"""),"")</f>
        <v/>
      </c>
      <c r="O68" t="str">
        <f ca="1">IFERROR(__xludf.DUMMYFUNCTION("""COMPUTED_VALUE"""),"")</f>
        <v/>
      </c>
      <c r="P68" t="str">
        <f ca="1">IFERROR(__xludf.DUMMYFUNCTION("""COMPUTED_VALUE"""),"")</f>
        <v/>
      </c>
    </row>
    <row r="69" spans="1:16" ht="13.2" x14ac:dyDescent="0.25">
      <c r="A69" s="1" t="str">
        <f ca="1">IFERROR(__xludf.DUMMYFUNCTION("""COMPUTED_VALUE"""),"")</f>
        <v/>
      </c>
      <c r="B69" t="str">
        <f ca="1">IFERROR(__xludf.DUMMYFUNCTION("""COMPUTED_VALUE"""),"")</f>
        <v/>
      </c>
      <c r="C69" t="str">
        <f ca="1">IFERROR(__xludf.DUMMYFUNCTION("""COMPUTED_VALUE"""),"")</f>
        <v/>
      </c>
      <c r="D69" t="str">
        <f ca="1">IFERROR(__xludf.DUMMYFUNCTION("""COMPUTED_VALUE"""),"")</f>
        <v/>
      </c>
      <c r="E69" t="str">
        <f ca="1">IFERROR(__xludf.DUMMYFUNCTION("""COMPUTED_VALUE"""),"")</f>
        <v/>
      </c>
      <c r="F69" t="str">
        <f ca="1">IFERROR(__xludf.DUMMYFUNCTION("""COMPUTED_VALUE"""),"")</f>
        <v/>
      </c>
      <c r="G69" t="str">
        <f ca="1">IFERROR(__xludf.DUMMYFUNCTION("""COMPUTED_VALUE"""),"")</f>
        <v/>
      </c>
      <c r="H69" t="str">
        <f ca="1">IFERROR(__xludf.DUMMYFUNCTION("""COMPUTED_VALUE"""),"")</f>
        <v/>
      </c>
      <c r="I69" t="str">
        <f ca="1">IFERROR(__xludf.DUMMYFUNCTION("""COMPUTED_VALUE"""),"")</f>
        <v/>
      </c>
      <c r="J69" t="str">
        <f ca="1">IFERROR(__xludf.DUMMYFUNCTION("""COMPUTED_VALUE"""),"")</f>
        <v/>
      </c>
      <c r="K69" t="str">
        <f ca="1">IFERROR(__xludf.DUMMYFUNCTION("""COMPUTED_VALUE"""),"")</f>
        <v/>
      </c>
      <c r="L69" t="str">
        <f ca="1">IFERROR(__xludf.DUMMYFUNCTION("""COMPUTED_VALUE"""),"")</f>
        <v/>
      </c>
      <c r="M69" t="str">
        <f ca="1">IFERROR(__xludf.DUMMYFUNCTION("""COMPUTED_VALUE"""),"")</f>
        <v/>
      </c>
      <c r="N69" t="str">
        <f ca="1">IFERROR(__xludf.DUMMYFUNCTION("""COMPUTED_VALUE"""),"")</f>
        <v/>
      </c>
      <c r="O69" t="str">
        <f ca="1">IFERROR(__xludf.DUMMYFUNCTION("""COMPUTED_VALUE"""),"")</f>
        <v/>
      </c>
      <c r="P69" t="str">
        <f ca="1">IFERROR(__xludf.DUMMYFUNCTION("""COMPUTED_VALUE"""),"")</f>
        <v/>
      </c>
    </row>
    <row r="70" spans="1:16" ht="13.2" x14ac:dyDescent="0.25">
      <c r="A70" s="1" t="str">
        <f ca="1">IFERROR(__xludf.DUMMYFUNCTION("""COMPUTED_VALUE"""),"")</f>
        <v/>
      </c>
      <c r="B70" t="str">
        <f ca="1">IFERROR(__xludf.DUMMYFUNCTION("""COMPUTED_VALUE"""),"")</f>
        <v/>
      </c>
      <c r="C70" t="str">
        <f ca="1">IFERROR(__xludf.DUMMYFUNCTION("""COMPUTED_VALUE"""),"")</f>
        <v/>
      </c>
      <c r="D70" t="str">
        <f ca="1">IFERROR(__xludf.DUMMYFUNCTION("""COMPUTED_VALUE"""),"")</f>
        <v/>
      </c>
      <c r="E70" t="str">
        <f ca="1">IFERROR(__xludf.DUMMYFUNCTION("""COMPUTED_VALUE"""),"")</f>
        <v/>
      </c>
      <c r="F70" t="str">
        <f ca="1">IFERROR(__xludf.DUMMYFUNCTION("""COMPUTED_VALUE"""),"")</f>
        <v/>
      </c>
      <c r="G70" t="str">
        <f ca="1">IFERROR(__xludf.DUMMYFUNCTION("""COMPUTED_VALUE"""),"")</f>
        <v/>
      </c>
      <c r="H70" t="str">
        <f ca="1">IFERROR(__xludf.DUMMYFUNCTION("""COMPUTED_VALUE"""),"")</f>
        <v/>
      </c>
      <c r="I70" t="str">
        <f ca="1">IFERROR(__xludf.DUMMYFUNCTION("""COMPUTED_VALUE"""),"")</f>
        <v/>
      </c>
      <c r="J70" t="str">
        <f ca="1">IFERROR(__xludf.DUMMYFUNCTION("""COMPUTED_VALUE"""),"")</f>
        <v/>
      </c>
      <c r="K70" t="str">
        <f ca="1">IFERROR(__xludf.DUMMYFUNCTION("""COMPUTED_VALUE"""),"")</f>
        <v/>
      </c>
      <c r="L70" t="str">
        <f ca="1">IFERROR(__xludf.DUMMYFUNCTION("""COMPUTED_VALUE"""),"")</f>
        <v/>
      </c>
      <c r="M70" t="str">
        <f ca="1">IFERROR(__xludf.DUMMYFUNCTION("""COMPUTED_VALUE"""),"")</f>
        <v/>
      </c>
      <c r="N70" t="str">
        <f ca="1">IFERROR(__xludf.DUMMYFUNCTION("""COMPUTED_VALUE"""),"")</f>
        <v/>
      </c>
      <c r="O70" t="str">
        <f ca="1">IFERROR(__xludf.DUMMYFUNCTION("""COMPUTED_VALUE"""),"")</f>
        <v/>
      </c>
      <c r="P70" t="str">
        <f ca="1">IFERROR(__xludf.DUMMYFUNCTION("""COMPUTED_VALUE"""),"")</f>
        <v/>
      </c>
    </row>
    <row r="71" spans="1:16" ht="13.2" x14ac:dyDescent="0.25">
      <c r="A71" s="1" t="str">
        <f ca="1">IFERROR(__xludf.DUMMYFUNCTION("""COMPUTED_VALUE"""),"")</f>
        <v/>
      </c>
      <c r="B71" t="str">
        <f ca="1">IFERROR(__xludf.DUMMYFUNCTION("""COMPUTED_VALUE"""),"")</f>
        <v/>
      </c>
      <c r="C71" t="str">
        <f ca="1">IFERROR(__xludf.DUMMYFUNCTION("""COMPUTED_VALUE"""),"")</f>
        <v/>
      </c>
      <c r="D71" t="str">
        <f ca="1">IFERROR(__xludf.DUMMYFUNCTION("""COMPUTED_VALUE"""),"")</f>
        <v/>
      </c>
      <c r="E71" t="str">
        <f ca="1">IFERROR(__xludf.DUMMYFUNCTION("""COMPUTED_VALUE"""),"")</f>
        <v/>
      </c>
      <c r="F71" t="str">
        <f ca="1">IFERROR(__xludf.DUMMYFUNCTION("""COMPUTED_VALUE"""),"")</f>
        <v/>
      </c>
      <c r="G71" t="str">
        <f ca="1">IFERROR(__xludf.DUMMYFUNCTION("""COMPUTED_VALUE"""),"")</f>
        <v/>
      </c>
      <c r="H71" t="str">
        <f ca="1">IFERROR(__xludf.DUMMYFUNCTION("""COMPUTED_VALUE"""),"")</f>
        <v/>
      </c>
      <c r="I71" t="str">
        <f ca="1">IFERROR(__xludf.DUMMYFUNCTION("""COMPUTED_VALUE"""),"")</f>
        <v/>
      </c>
      <c r="J71" t="str">
        <f ca="1">IFERROR(__xludf.DUMMYFUNCTION("""COMPUTED_VALUE"""),"")</f>
        <v/>
      </c>
      <c r="K71" t="str">
        <f ca="1">IFERROR(__xludf.DUMMYFUNCTION("""COMPUTED_VALUE"""),"")</f>
        <v/>
      </c>
      <c r="L71" t="str">
        <f ca="1">IFERROR(__xludf.DUMMYFUNCTION("""COMPUTED_VALUE"""),"")</f>
        <v/>
      </c>
      <c r="M71" t="str">
        <f ca="1">IFERROR(__xludf.DUMMYFUNCTION("""COMPUTED_VALUE"""),"")</f>
        <v/>
      </c>
      <c r="N71" t="str">
        <f ca="1">IFERROR(__xludf.DUMMYFUNCTION("""COMPUTED_VALUE"""),"")</f>
        <v/>
      </c>
      <c r="O71" t="str">
        <f ca="1">IFERROR(__xludf.DUMMYFUNCTION("""COMPUTED_VALUE"""),"")</f>
        <v/>
      </c>
      <c r="P71" t="str">
        <f ca="1">IFERROR(__xludf.DUMMYFUNCTION("""COMPUTED_VALUE"""),"")</f>
        <v/>
      </c>
    </row>
    <row r="72" spans="1:16" ht="13.2" x14ac:dyDescent="0.25">
      <c r="A72" s="1" t="str">
        <f ca="1">IFERROR(__xludf.DUMMYFUNCTION("""COMPUTED_VALUE"""),"")</f>
        <v/>
      </c>
      <c r="B72" t="str">
        <f ca="1">IFERROR(__xludf.DUMMYFUNCTION("""COMPUTED_VALUE"""),"")</f>
        <v/>
      </c>
      <c r="C72" t="str">
        <f ca="1">IFERROR(__xludf.DUMMYFUNCTION("""COMPUTED_VALUE"""),"")</f>
        <v/>
      </c>
      <c r="D72" t="str">
        <f ca="1">IFERROR(__xludf.DUMMYFUNCTION("""COMPUTED_VALUE"""),"")</f>
        <v/>
      </c>
      <c r="E72" t="str">
        <f ca="1">IFERROR(__xludf.DUMMYFUNCTION("""COMPUTED_VALUE"""),"")</f>
        <v/>
      </c>
      <c r="F72" t="str">
        <f ca="1">IFERROR(__xludf.DUMMYFUNCTION("""COMPUTED_VALUE"""),"")</f>
        <v/>
      </c>
      <c r="G72" t="str">
        <f ca="1">IFERROR(__xludf.DUMMYFUNCTION("""COMPUTED_VALUE"""),"")</f>
        <v/>
      </c>
      <c r="H72" t="str">
        <f ca="1">IFERROR(__xludf.DUMMYFUNCTION("""COMPUTED_VALUE"""),"")</f>
        <v/>
      </c>
      <c r="I72" t="str">
        <f ca="1">IFERROR(__xludf.DUMMYFUNCTION("""COMPUTED_VALUE"""),"")</f>
        <v/>
      </c>
      <c r="J72" t="str">
        <f ca="1">IFERROR(__xludf.DUMMYFUNCTION("""COMPUTED_VALUE"""),"")</f>
        <v/>
      </c>
      <c r="K72" t="str">
        <f ca="1">IFERROR(__xludf.DUMMYFUNCTION("""COMPUTED_VALUE"""),"")</f>
        <v/>
      </c>
      <c r="L72" t="str">
        <f ca="1">IFERROR(__xludf.DUMMYFUNCTION("""COMPUTED_VALUE"""),"")</f>
        <v/>
      </c>
      <c r="M72" t="str">
        <f ca="1">IFERROR(__xludf.DUMMYFUNCTION("""COMPUTED_VALUE"""),"")</f>
        <v/>
      </c>
      <c r="N72" t="str">
        <f ca="1">IFERROR(__xludf.DUMMYFUNCTION("""COMPUTED_VALUE"""),"")</f>
        <v/>
      </c>
      <c r="O72" t="str">
        <f ca="1">IFERROR(__xludf.DUMMYFUNCTION("""COMPUTED_VALUE"""),"")</f>
        <v/>
      </c>
      <c r="P72" t="str">
        <f ca="1">IFERROR(__xludf.DUMMYFUNCTION("""COMPUTED_VALUE"""),"")</f>
        <v/>
      </c>
    </row>
    <row r="73" spans="1:16" ht="13.2" x14ac:dyDescent="0.25">
      <c r="A73" s="1" t="str">
        <f ca="1">IFERROR(__xludf.DUMMYFUNCTION("""COMPUTED_VALUE"""),"")</f>
        <v/>
      </c>
      <c r="B73" t="str">
        <f ca="1">IFERROR(__xludf.DUMMYFUNCTION("""COMPUTED_VALUE"""),"")</f>
        <v/>
      </c>
      <c r="C73" t="str">
        <f ca="1">IFERROR(__xludf.DUMMYFUNCTION("""COMPUTED_VALUE"""),"")</f>
        <v/>
      </c>
      <c r="D73" t="str">
        <f ca="1">IFERROR(__xludf.DUMMYFUNCTION("""COMPUTED_VALUE"""),"")</f>
        <v/>
      </c>
      <c r="E73" t="str">
        <f ca="1">IFERROR(__xludf.DUMMYFUNCTION("""COMPUTED_VALUE"""),"")</f>
        <v/>
      </c>
      <c r="F73" t="str">
        <f ca="1">IFERROR(__xludf.DUMMYFUNCTION("""COMPUTED_VALUE"""),"")</f>
        <v/>
      </c>
      <c r="G73" t="str">
        <f ca="1">IFERROR(__xludf.DUMMYFUNCTION("""COMPUTED_VALUE"""),"")</f>
        <v/>
      </c>
      <c r="H73" t="str">
        <f ca="1">IFERROR(__xludf.DUMMYFUNCTION("""COMPUTED_VALUE"""),"")</f>
        <v/>
      </c>
      <c r="I73" t="str">
        <f ca="1">IFERROR(__xludf.DUMMYFUNCTION("""COMPUTED_VALUE"""),"")</f>
        <v/>
      </c>
      <c r="J73" t="str">
        <f ca="1">IFERROR(__xludf.DUMMYFUNCTION("""COMPUTED_VALUE"""),"")</f>
        <v/>
      </c>
      <c r="K73" t="str">
        <f ca="1">IFERROR(__xludf.DUMMYFUNCTION("""COMPUTED_VALUE"""),"")</f>
        <v/>
      </c>
      <c r="L73" t="str">
        <f ca="1">IFERROR(__xludf.DUMMYFUNCTION("""COMPUTED_VALUE"""),"")</f>
        <v/>
      </c>
      <c r="M73" t="str">
        <f ca="1">IFERROR(__xludf.DUMMYFUNCTION("""COMPUTED_VALUE"""),"")</f>
        <v/>
      </c>
      <c r="N73" t="str">
        <f ca="1">IFERROR(__xludf.DUMMYFUNCTION("""COMPUTED_VALUE"""),"")</f>
        <v/>
      </c>
      <c r="O73" t="str">
        <f ca="1">IFERROR(__xludf.DUMMYFUNCTION("""COMPUTED_VALUE"""),"")</f>
        <v/>
      </c>
      <c r="P73" t="str">
        <f ca="1">IFERROR(__xludf.DUMMYFUNCTION("""COMPUTED_VALUE"""),"")</f>
        <v/>
      </c>
    </row>
    <row r="74" spans="1:16" ht="13.2" x14ac:dyDescent="0.25">
      <c r="A74" s="1" t="str">
        <f ca="1">IFERROR(__xludf.DUMMYFUNCTION("""COMPUTED_VALUE"""),"")</f>
        <v/>
      </c>
      <c r="B74" t="str">
        <f ca="1">IFERROR(__xludf.DUMMYFUNCTION("""COMPUTED_VALUE"""),"")</f>
        <v/>
      </c>
      <c r="C74" t="str">
        <f ca="1">IFERROR(__xludf.DUMMYFUNCTION("""COMPUTED_VALUE"""),"")</f>
        <v/>
      </c>
      <c r="D74" t="str">
        <f ca="1">IFERROR(__xludf.DUMMYFUNCTION("""COMPUTED_VALUE"""),"")</f>
        <v/>
      </c>
      <c r="E74" t="str">
        <f ca="1">IFERROR(__xludf.DUMMYFUNCTION("""COMPUTED_VALUE"""),"")</f>
        <v/>
      </c>
      <c r="F74" t="str">
        <f ca="1">IFERROR(__xludf.DUMMYFUNCTION("""COMPUTED_VALUE"""),"")</f>
        <v/>
      </c>
      <c r="G74" t="str">
        <f ca="1">IFERROR(__xludf.DUMMYFUNCTION("""COMPUTED_VALUE"""),"")</f>
        <v/>
      </c>
      <c r="H74" t="str">
        <f ca="1">IFERROR(__xludf.DUMMYFUNCTION("""COMPUTED_VALUE"""),"")</f>
        <v/>
      </c>
      <c r="I74" t="str">
        <f ca="1">IFERROR(__xludf.DUMMYFUNCTION("""COMPUTED_VALUE"""),"")</f>
        <v/>
      </c>
      <c r="J74" t="str">
        <f ca="1">IFERROR(__xludf.DUMMYFUNCTION("""COMPUTED_VALUE"""),"")</f>
        <v/>
      </c>
      <c r="K74" t="str">
        <f ca="1">IFERROR(__xludf.DUMMYFUNCTION("""COMPUTED_VALUE"""),"")</f>
        <v/>
      </c>
      <c r="L74" t="str">
        <f ca="1">IFERROR(__xludf.DUMMYFUNCTION("""COMPUTED_VALUE"""),"")</f>
        <v/>
      </c>
      <c r="M74" t="str">
        <f ca="1">IFERROR(__xludf.DUMMYFUNCTION("""COMPUTED_VALUE"""),"")</f>
        <v/>
      </c>
      <c r="N74" t="str">
        <f ca="1">IFERROR(__xludf.DUMMYFUNCTION("""COMPUTED_VALUE"""),"")</f>
        <v/>
      </c>
      <c r="O74" t="str">
        <f ca="1">IFERROR(__xludf.DUMMYFUNCTION("""COMPUTED_VALUE"""),"")</f>
        <v/>
      </c>
      <c r="P74" t="str">
        <f ca="1">IFERROR(__xludf.DUMMYFUNCTION("""COMPUTED_VALUE"""),"")</f>
        <v/>
      </c>
    </row>
    <row r="75" spans="1:16" ht="13.2" x14ac:dyDescent="0.25">
      <c r="A75" s="1" t="str">
        <f ca="1">IFERROR(__xludf.DUMMYFUNCTION("""COMPUTED_VALUE"""),"")</f>
        <v/>
      </c>
      <c r="B75" t="str">
        <f ca="1">IFERROR(__xludf.DUMMYFUNCTION("""COMPUTED_VALUE"""),"")</f>
        <v/>
      </c>
      <c r="C75" t="str">
        <f ca="1">IFERROR(__xludf.DUMMYFUNCTION("""COMPUTED_VALUE"""),"")</f>
        <v/>
      </c>
      <c r="D75" t="str">
        <f ca="1">IFERROR(__xludf.DUMMYFUNCTION("""COMPUTED_VALUE"""),"")</f>
        <v/>
      </c>
      <c r="E75" t="str">
        <f ca="1">IFERROR(__xludf.DUMMYFUNCTION("""COMPUTED_VALUE"""),"")</f>
        <v/>
      </c>
      <c r="F75" t="str">
        <f ca="1">IFERROR(__xludf.DUMMYFUNCTION("""COMPUTED_VALUE"""),"")</f>
        <v/>
      </c>
      <c r="G75" t="str">
        <f ca="1">IFERROR(__xludf.DUMMYFUNCTION("""COMPUTED_VALUE"""),"")</f>
        <v/>
      </c>
      <c r="H75" t="str">
        <f ca="1">IFERROR(__xludf.DUMMYFUNCTION("""COMPUTED_VALUE"""),"")</f>
        <v/>
      </c>
      <c r="I75" t="str">
        <f ca="1">IFERROR(__xludf.DUMMYFUNCTION("""COMPUTED_VALUE"""),"")</f>
        <v/>
      </c>
      <c r="J75" t="str">
        <f ca="1">IFERROR(__xludf.DUMMYFUNCTION("""COMPUTED_VALUE"""),"")</f>
        <v/>
      </c>
      <c r="K75" t="str">
        <f ca="1">IFERROR(__xludf.DUMMYFUNCTION("""COMPUTED_VALUE"""),"")</f>
        <v/>
      </c>
      <c r="L75" t="str">
        <f ca="1">IFERROR(__xludf.DUMMYFUNCTION("""COMPUTED_VALUE"""),"")</f>
        <v/>
      </c>
      <c r="M75" t="str">
        <f ca="1">IFERROR(__xludf.DUMMYFUNCTION("""COMPUTED_VALUE"""),"")</f>
        <v/>
      </c>
      <c r="N75" t="str">
        <f ca="1">IFERROR(__xludf.DUMMYFUNCTION("""COMPUTED_VALUE"""),"")</f>
        <v/>
      </c>
      <c r="O75" t="str">
        <f ca="1">IFERROR(__xludf.DUMMYFUNCTION("""COMPUTED_VALUE"""),"")</f>
        <v/>
      </c>
      <c r="P75" t="str">
        <f ca="1">IFERROR(__xludf.DUMMYFUNCTION("""COMPUTED_VALUE"""),"")</f>
        <v/>
      </c>
    </row>
    <row r="76" spans="1:16" ht="13.2" x14ac:dyDescent="0.25">
      <c r="A76" s="1" t="str">
        <f ca="1">IFERROR(__xludf.DUMMYFUNCTION("""COMPUTED_VALUE"""),"")</f>
        <v/>
      </c>
      <c r="B76" t="str">
        <f ca="1">IFERROR(__xludf.DUMMYFUNCTION("""COMPUTED_VALUE"""),"")</f>
        <v/>
      </c>
      <c r="C76" t="str">
        <f ca="1">IFERROR(__xludf.DUMMYFUNCTION("""COMPUTED_VALUE"""),"")</f>
        <v/>
      </c>
      <c r="D76" t="str">
        <f ca="1">IFERROR(__xludf.DUMMYFUNCTION("""COMPUTED_VALUE"""),"")</f>
        <v/>
      </c>
      <c r="E76" t="str">
        <f ca="1">IFERROR(__xludf.DUMMYFUNCTION("""COMPUTED_VALUE"""),"")</f>
        <v/>
      </c>
      <c r="F76" t="str">
        <f ca="1">IFERROR(__xludf.DUMMYFUNCTION("""COMPUTED_VALUE"""),"")</f>
        <v/>
      </c>
      <c r="G76" t="str">
        <f ca="1">IFERROR(__xludf.DUMMYFUNCTION("""COMPUTED_VALUE"""),"")</f>
        <v/>
      </c>
      <c r="H76" t="str">
        <f ca="1">IFERROR(__xludf.DUMMYFUNCTION("""COMPUTED_VALUE"""),"")</f>
        <v/>
      </c>
      <c r="I76" t="str">
        <f ca="1">IFERROR(__xludf.DUMMYFUNCTION("""COMPUTED_VALUE"""),"")</f>
        <v/>
      </c>
      <c r="J76" t="str">
        <f ca="1">IFERROR(__xludf.DUMMYFUNCTION("""COMPUTED_VALUE"""),"")</f>
        <v/>
      </c>
      <c r="K76" t="str">
        <f ca="1">IFERROR(__xludf.DUMMYFUNCTION("""COMPUTED_VALUE"""),"")</f>
        <v/>
      </c>
      <c r="L76" t="str">
        <f ca="1">IFERROR(__xludf.DUMMYFUNCTION("""COMPUTED_VALUE"""),"")</f>
        <v/>
      </c>
      <c r="M76" t="str">
        <f ca="1">IFERROR(__xludf.DUMMYFUNCTION("""COMPUTED_VALUE"""),"")</f>
        <v/>
      </c>
      <c r="N76" t="str">
        <f ca="1">IFERROR(__xludf.DUMMYFUNCTION("""COMPUTED_VALUE"""),"")</f>
        <v/>
      </c>
      <c r="O76" t="str">
        <f ca="1">IFERROR(__xludf.DUMMYFUNCTION("""COMPUTED_VALUE"""),"")</f>
        <v/>
      </c>
      <c r="P76" t="str">
        <f ca="1">IFERROR(__xludf.DUMMYFUNCTION("""COMPUTED_VALUE"""),"")</f>
        <v/>
      </c>
    </row>
    <row r="77" spans="1:16" ht="13.2" x14ac:dyDescent="0.25">
      <c r="A77" s="1" t="str">
        <f ca="1">IFERROR(__xludf.DUMMYFUNCTION("""COMPUTED_VALUE"""),"")</f>
        <v/>
      </c>
      <c r="B77" t="str">
        <f ca="1">IFERROR(__xludf.DUMMYFUNCTION("""COMPUTED_VALUE"""),"")</f>
        <v/>
      </c>
      <c r="C77" t="str">
        <f ca="1">IFERROR(__xludf.DUMMYFUNCTION("""COMPUTED_VALUE"""),"")</f>
        <v/>
      </c>
      <c r="D77" t="str">
        <f ca="1">IFERROR(__xludf.DUMMYFUNCTION("""COMPUTED_VALUE"""),"")</f>
        <v/>
      </c>
      <c r="E77" t="str">
        <f ca="1">IFERROR(__xludf.DUMMYFUNCTION("""COMPUTED_VALUE"""),"")</f>
        <v/>
      </c>
      <c r="F77" t="str">
        <f ca="1">IFERROR(__xludf.DUMMYFUNCTION("""COMPUTED_VALUE"""),"")</f>
        <v/>
      </c>
      <c r="G77" t="str">
        <f ca="1">IFERROR(__xludf.DUMMYFUNCTION("""COMPUTED_VALUE"""),"")</f>
        <v/>
      </c>
      <c r="H77" t="str">
        <f ca="1">IFERROR(__xludf.DUMMYFUNCTION("""COMPUTED_VALUE"""),"")</f>
        <v/>
      </c>
      <c r="I77" t="str">
        <f ca="1">IFERROR(__xludf.DUMMYFUNCTION("""COMPUTED_VALUE"""),"")</f>
        <v/>
      </c>
      <c r="J77" t="str">
        <f ca="1">IFERROR(__xludf.DUMMYFUNCTION("""COMPUTED_VALUE"""),"")</f>
        <v/>
      </c>
      <c r="K77" t="str">
        <f ca="1">IFERROR(__xludf.DUMMYFUNCTION("""COMPUTED_VALUE"""),"")</f>
        <v/>
      </c>
      <c r="L77" t="str">
        <f ca="1">IFERROR(__xludf.DUMMYFUNCTION("""COMPUTED_VALUE"""),"")</f>
        <v/>
      </c>
      <c r="M77" t="str">
        <f ca="1">IFERROR(__xludf.DUMMYFUNCTION("""COMPUTED_VALUE"""),"")</f>
        <v/>
      </c>
      <c r="N77" t="str">
        <f ca="1">IFERROR(__xludf.DUMMYFUNCTION("""COMPUTED_VALUE"""),"")</f>
        <v/>
      </c>
      <c r="O77" t="str">
        <f ca="1">IFERROR(__xludf.DUMMYFUNCTION("""COMPUTED_VALUE"""),"")</f>
        <v/>
      </c>
      <c r="P77" t="str">
        <f ca="1">IFERROR(__xludf.DUMMYFUNCTION("""COMPUTED_VALUE"""),"")</f>
        <v/>
      </c>
    </row>
    <row r="78" spans="1:16" ht="13.2" x14ac:dyDescent="0.25">
      <c r="A78" s="1" t="str">
        <f ca="1">IFERROR(__xludf.DUMMYFUNCTION("""COMPUTED_VALUE"""),"")</f>
        <v/>
      </c>
      <c r="B78" t="str">
        <f ca="1">IFERROR(__xludf.DUMMYFUNCTION("""COMPUTED_VALUE"""),"")</f>
        <v/>
      </c>
      <c r="C78" t="str">
        <f ca="1">IFERROR(__xludf.DUMMYFUNCTION("""COMPUTED_VALUE"""),"")</f>
        <v/>
      </c>
      <c r="D78" t="str">
        <f ca="1">IFERROR(__xludf.DUMMYFUNCTION("""COMPUTED_VALUE"""),"")</f>
        <v/>
      </c>
      <c r="E78" t="str">
        <f ca="1">IFERROR(__xludf.DUMMYFUNCTION("""COMPUTED_VALUE"""),"")</f>
        <v/>
      </c>
      <c r="F78" t="str">
        <f ca="1">IFERROR(__xludf.DUMMYFUNCTION("""COMPUTED_VALUE"""),"")</f>
        <v/>
      </c>
      <c r="G78" t="str">
        <f ca="1">IFERROR(__xludf.DUMMYFUNCTION("""COMPUTED_VALUE"""),"")</f>
        <v/>
      </c>
      <c r="H78" t="str">
        <f ca="1">IFERROR(__xludf.DUMMYFUNCTION("""COMPUTED_VALUE"""),"")</f>
        <v/>
      </c>
      <c r="I78" t="str">
        <f ca="1">IFERROR(__xludf.DUMMYFUNCTION("""COMPUTED_VALUE"""),"")</f>
        <v/>
      </c>
      <c r="J78" t="str">
        <f ca="1">IFERROR(__xludf.DUMMYFUNCTION("""COMPUTED_VALUE"""),"")</f>
        <v/>
      </c>
      <c r="K78" t="str">
        <f ca="1">IFERROR(__xludf.DUMMYFUNCTION("""COMPUTED_VALUE"""),"")</f>
        <v/>
      </c>
      <c r="L78" t="str">
        <f ca="1">IFERROR(__xludf.DUMMYFUNCTION("""COMPUTED_VALUE"""),"")</f>
        <v/>
      </c>
      <c r="M78" t="str">
        <f ca="1">IFERROR(__xludf.DUMMYFUNCTION("""COMPUTED_VALUE"""),"")</f>
        <v/>
      </c>
      <c r="N78" t="str">
        <f ca="1">IFERROR(__xludf.DUMMYFUNCTION("""COMPUTED_VALUE"""),"")</f>
        <v/>
      </c>
      <c r="O78" t="str">
        <f ca="1">IFERROR(__xludf.DUMMYFUNCTION("""COMPUTED_VALUE"""),"")</f>
        <v/>
      </c>
      <c r="P78" t="str">
        <f ca="1">IFERROR(__xludf.DUMMYFUNCTION("""COMPUTED_VALUE"""),"")</f>
        <v/>
      </c>
    </row>
    <row r="79" spans="1:16" ht="13.2" x14ac:dyDescent="0.25">
      <c r="A79" s="1" t="str">
        <f ca="1">IFERROR(__xludf.DUMMYFUNCTION("""COMPUTED_VALUE"""),"")</f>
        <v/>
      </c>
      <c r="B79" t="str">
        <f ca="1">IFERROR(__xludf.DUMMYFUNCTION("""COMPUTED_VALUE"""),"")</f>
        <v/>
      </c>
      <c r="C79" t="str">
        <f ca="1">IFERROR(__xludf.DUMMYFUNCTION("""COMPUTED_VALUE"""),"")</f>
        <v/>
      </c>
      <c r="D79" t="str">
        <f ca="1">IFERROR(__xludf.DUMMYFUNCTION("""COMPUTED_VALUE"""),"")</f>
        <v/>
      </c>
      <c r="E79" t="str">
        <f ca="1">IFERROR(__xludf.DUMMYFUNCTION("""COMPUTED_VALUE"""),"")</f>
        <v/>
      </c>
      <c r="F79" t="str">
        <f ca="1">IFERROR(__xludf.DUMMYFUNCTION("""COMPUTED_VALUE"""),"")</f>
        <v/>
      </c>
      <c r="G79" t="str">
        <f ca="1">IFERROR(__xludf.DUMMYFUNCTION("""COMPUTED_VALUE"""),"")</f>
        <v/>
      </c>
      <c r="H79" t="str">
        <f ca="1">IFERROR(__xludf.DUMMYFUNCTION("""COMPUTED_VALUE"""),"")</f>
        <v/>
      </c>
      <c r="I79" t="str">
        <f ca="1">IFERROR(__xludf.DUMMYFUNCTION("""COMPUTED_VALUE"""),"")</f>
        <v/>
      </c>
      <c r="J79" t="str">
        <f ca="1">IFERROR(__xludf.DUMMYFUNCTION("""COMPUTED_VALUE"""),"")</f>
        <v/>
      </c>
      <c r="K79" t="str">
        <f ca="1">IFERROR(__xludf.DUMMYFUNCTION("""COMPUTED_VALUE"""),"")</f>
        <v/>
      </c>
      <c r="L79" t="str">
        <f ca="1">IFERROR(__xludf.DUMMYFUNCTION("""COMPUTED_VALUE"""),"")</f>
        <v/>
      </c>
      <c r="M79" t="str">
        <f ca="1">IFERROR(__xludf.DUMMYFUNCTION("""COMPUTED_VALUE"""),"")</f>
        <v/>
      </c>
      <c r="N79" t="str">
        <f ca="1">IFERROR(__xludf.DUMMYFUNCTION("""COMPUTED_VALUE"""),"")</f>
        <v/>
      </c>
      <c r="O79" t="str">
        <f ca="1">IFERROR(__xludf.DUMMYFUNCTION("""COMPUTED_VALUE"""),"")</f>
        <v/>
      </c>
      <c r="P79" t="str">
        <f ca="1">IFERROR(__xludf.DUMMYFUNCTION("""COMPUTED_VALUE"""),"")</f>
        <v/>
      </c>
    </row>
    <row r="80" spans="1:16" ht="13.2" x14ac:dyDescent="0.25">
      <c r="A80" s="1" t="str">
        <f ca="1">IFERROR(__xludf.DUMMYFUNCTION("""COMPUTED_VALUE"""),"")</f>
        <v/>
      </c>
      <c r="B80" t="str">
        <f ca="1">IFERROR(__xludf.DUMMYFUNCTION("""COMPUTED_VALUE"""),"")</f>
        <v/>
      </c>
      <c r="C80" t="str">
        <f ca="1">IFERROR(__xludf.DUMMYFUNCTION("""COMPUTED_VALUE"""),"")</f>
        <v/>
      </c>
      <c r="D80" t="str">
        <f ca="1">IFERROR(__xludf.DUMMYFUNCTION("""COMPUTED_VALUE"""),"")</f>
        <v/>
      </c>
      <c r="E80" t="str">
        <f ca="1">IFERROR(__xludf.DUMMYFUNCTION("""COMPUTED_VALUE"""),"")</f>
        <v/>
      </c>
      <c r="F80" t="str">
        <f ca="1">IFERROR(__xludf.DUMMYFUNCTION("""COMPUTED_VALUE"""),"")</f>
        <v/>
      </c>
      <c r="G80" t="str">
        <f ca="1">IFERROR(__xludf.DUMMYFUNCTION("""COMPUTED_VALUE"""),"")</f>
        <v/>
      </c>
      <c r="H80" t="str">
        <f ca="1">IFERROR(__xludf.DUMMYFUNCTION("""COMPUTED_VALUE"""),"")</f>
        <v/>
      </c>
      <c r="I80" t="str">
        <f ca="1">IFERROR(__xludf.DUMMYFUNCTION("""COMPUTED_VALUE"""),"")</f>
        <v/>
      </c>
      <c r="J80" t="str">
        <f ca="1">IFERROR(__xludf.DUMMYFUNCTION("""COMPUTED_VALUE"""),"")</f>
        <v/>
      </c>
      <c r="K80" t="str">
        <f ca="1">IFERROR(__xludf.DUMMYFUNCTION("""COMPUTED_VALUE"""),"")</f>
        <v/>
      </c>
      <c r="L80" t="str">
        <f ca="1">IFERROR(__xludf.DUMMYFUNCTION("""COMPUTED_VALUE"""),"")</f>
        <v/>
      </c>
      <c r="M80" t="str">
        <f ca="1">IFERROR(__xludf.DUMMYFUNCTION("""COMPUTED_VALUE"""),"")</f>
        <v/>
      </c>
      <c r="N80" t="str">
        <f ca="1">IFERROR(__xludf.DUMMYFUNCTION("""COMPUTED_VALUE"""),"")</f>
        <v/>
      </c>
      <c r="O80" t="str">
        <f ca="1">IFERROR(__xludf.DUMMYFUNCTION("""COMPUTED_VALUE"""),"")</f>
        <v/>
      </c>
      <c r="P80" t="str">
        <f ca="1">IFERROR(__xludf.DUMMYFUNCTION("""COMPUTED_VALUE"""),"")</f>
        <v/>
      </c>
    </row>
    <row r="81" spans="1:16" ht="13.2" x14ac:dyDescent="0.25">
      <c r="A81" s="1" t="str">
        <f ca="1">IFERROR(__xludf.DUMMYFUNCTION("""COMPUTED_VALUE"""),"")</f>
        <v/>
      </c>
      <c r="B81" t="str">
        <f ca="1">IFERROR(__xludf.DUMMYFUNCTION("""COMPUTED_VALUE"""),"")</f>
        <v/>
      </c>
      <c r="C81" t="str">
        <f ca="1">IFERROR(__xludf.DUMMYFUNCTION("""COMPUTED_VALUE"""),"")</f>
        <v/>
      </c>
      <c r="D81" t="str">
        <f ca="1">IFERROR(__xludf.DUMMYFUNCTION("""COMPUTED_VALUE"""),"")</f>
        <v/>
      </c>
      <c r="E81" t="str">
        <f ca="1">IFERROR(__xludf.DUMMYFUNCTION("""COMPUTED_VALUE"""),"")</f>
        <v/>
      </c>
      <c r="F81" t="str">
        <f ca="1">IFERROR(__xludf.DUMMYFUNCTION("""COMPUTED_VALUE"""),"")</f>
        <v/>
      </c>
      <c r="G81" t="str">
        <f ca="1">IFERROR(__xludf.DUMMYFUNCTION("""COMPUTED_VALUE"""),"")</f>
        <v/>
      </c>
      <c r="H81" t="str">
        <f ca="1">IFERROR(__xludf.DUMMYFUNCTION("""COMPUTED_VALUE"""),"")</f>
        <v/>
      </c>
      <c r="I81" t="str">
        <f ca="1">IFERROR(__xludf.DUMMYFUNCTION("""COMPUTED_VALUE"""),"")</f>
        <v/>
      </c>
      <c r="J81" t="str">
        <f ca="1">IFERROR(__xludf.DUMMYFUNCTION("""COMPUTED_VALUE"""),"")</f>
        <v/>
      </c>
      <c r="K81" t="str">
        <f ca="1">IFERROR(__xludf.DUMMYFUNCTION("""COMPUTED_VALUE"""),"")</f>
        <v/>
      </c>
      <c r="L81" t="str">
        <f ca="1">IFERROR(__xludf.DUMMYFUNCTION("""COMPUTED_VALUE"""),"")</f>
        <v/>
      </c>
      <c r="M81" t="str">
        <f ca="1">IFERROR(__xludf.DUMMYFUNCTION("""COMPUTED_VALUE"""),"")</f>
        <v/>
      </c>
      <c r="N81" t="str">
        <f ca="1">IFERROR(__xludf.DUMMYFUNCTION("""COMPUTED_VALUE"""),"")</f>
        <v/>
      </c>
      <c r="O81" t="str">
        <f ca="1">IFERROR(__xludf.DUMMYFUNCTION("""COMPUTED_VALUE"""),"")</f>
        <v/>
      </c>
      <c r="P81" t="str">
        <f ca="1">IFERROR(__xludf.DUMMYFUNCTION("""COMPUTED_VALUE"""),"")</f>
        <v/>
      </c>
    </row>
    <row r="82" spans="1:16" ht="13.2" x14ac:dyDescent="0.25">
      <c r="A82" s="1" t="str">
        <f ca="1">IFERROR(__xludf.DUMMYFUNCTION("""COMPUTED_VALUE"""),"")</f>
        <v/>
      </c>
      <c r="B82" t="str">
        <f ca="1">IFERROR(__xludf.DUMMYFUNCTION("""COMPUTED_VALUE"""),"")</f>
        <v/>
      </c>
      <c r="C82" t="str">
        <f ca="1">IFERROR(__xludf.DUMMYFUNCTION("""COMPUTED_VALUE"""),"")</f>
        <v/>
      </c>
      <c r="D82" t="str">
        <f ca="1">IFERROR(__xludf.DUMMYFUNCTION("""COMPUTED_VALUE"""),"")</f>
        <v/>
      </c>
      <c r="E82" t="str">
        <f ca="1">IFERROR(__xludf.DUMMYFUNCTION("""COMPUTED_VALUE"""),"")</f>
        <v/>
      </c>
      <c r="F82" t="str">
        <f ca="1">IFERROR(__xludf.DUMMYFUNCTION("""COMPUTED_VALUE"""),"")</f>
        <v/>
      </c>
      <c r="G82" t="str">
        <f ca="1">IFERROR(__xludf.DUMMYFUNCTION("""COMPUTED_VALUE"""),"")</f>
        <v/>
      </c>
      <c r="H82" t="str">
        <f ca="1">IFERROR(__xludf.DUMMYFUNCTION("""COMPUTED_VALUE"""),"")</f>
        <v/>
      </c>
      <c r="I82" t="str">
        <f ca="1">IFERROR(__xludf.DUMMYFUNCTION("""COMPUTED_VALUE"""),"")</f>
        <v/>
      </c>
      <c r="J82" t="str">
        <f ca="1">IFERROR(__xludf.DUMMYFUNCTION("""COMPUTED_VALUE"""),"")</f>
        <v/>
      </c>
      <c r="K82" t="str">
        <f ca="1">IFERROR(__xludf.DUMMYFUNCTION("""COMPUTED_VALUE"""),"")</f>
        <v/>
      </c>
      <c r="L82" t="str">
        <f ca="1">IFERROR(__xludf.DUMMYFUNCTION("""COMPUTED_VALUE"""),"")</f>
        <v/>
      </c>
      <c r="M82" t="str">
        <f ca="1">IFERROR(__xludf.DUMMYFUNCTION("""COMPUTED_VALUE"""),"")</f>
        <v/>
      </c>
      <c r="N82" t="str">
        <f ca="1">IFERROR(__xludf.DUMMYFUNCTION("""COMPUTED_VALUE"""),"")</f>
        <v/>
      </c>
      <c r="O82" t="str">
        <f ca="1">IFERROR(__xludf.DUMMYFUNCTION("""COMPUTED_VALUE"""),"")</f>
        <v/>
      </c>
      <c r="P82" t="str">
        <f ca="1">IFERROR(__xludf.DUMMYFUNCTION("""COMPUTED_VALUE"""),"")</f>
        <v/>
      </c>
    </row>
    <row r="83" spans="1:16" ht="13.2" x14ac:dyDescent="0.25">
      <c r="A83" s="1" t="str">
        <f ca="1">IFERROR(__xludf.DUMMYFUNCTION("""COMPUTED_VALUE"""),"")</f>
        <v/>
      </c>
      <c r="B83" t="str">
        <f ca="1">IFERROR(__xludf.DUMMYFUNCTION("""COMPUTED_VALUE"""),"")</f>
        <v/>
      </c>
      <c r="C83" t="str">
        <f ca="1">IFERROR(__xludf.DUMMYFUNCTION("""COMPUTED_VALUE"""),"")</f>
        <v/>
      </c>
      <c r="D83" t="str">
        <f ca="1">IFERROR(__xludf.DUMMYFUNCTION("""COMPUTED_VALUE"""),"")</f>
        <v/>
      </c>
      <c r="E83" t="str">
        <f ca="1">IFERROR(__xludf.DUMMYFUNCTION("""COMPUTED_VALUE"""),"")</f>
        <v/>
      </c>
      <c r="F83" t="str">
        <f ca="1">IFERROR(__xludf.DUMMYFUNCTION("""COMPUTED_VALUE"""),"")</f>
        <v/>
      </c>
      <c r="G83" t="str">
        <f ca="1">IFERROR(__xludf.DUMMYFUNCTION("""COMPUTED_VALUE"""),"")</f>
        <v/>
      </c>
      <c r="H83" t="str">
        <f ca="1">IFERROR(__xludf.DUMMYFUNCTION("""COMPUTED_VALUE"""),"")</f>
        <v/>
      </c>
      <c r="I83" t="str">
        <f ca="1">IFERROR(__xludf.DUMMYFUNCTION("""COMPUTED_VALUE"""),"")</f>
        <v/>
      </c>
      <c r="J83" t="str">
        <f ca="1">IFERROR(__xludf.DUMMYFUNCTION("""COMPUTED_VALUE"""),"")</f>
        <v/>
      </c>
      <c r="K83" t="str">
        <f ca="1">IFERROR(__xludf.DUMMYFUNCTION("""COMPUTED_VALUE"""),"")</f>
        <v/>
      </c>
      <c r="L83" t="str">
        <f ca="1">IFERROR(__xludf.DUMMYFUNCTION("""COMPUTED_VALUE"""),"")</f>
        <v/>
      </c>
      <c r="M83" t="str">
        <f ca="1">IFERROR(__xludf.DUMMYFUNCTION("""COMPUTED_VALUE"""),"")</f>
        <v/>
      </c>
      <c r="N83" t="str">
        <f ca="1">IFERROR(__xludf.DUMMYFUNCTION("""COMPUTED_VALUE"""),"")</f>
        <v/>
      </c>
      <c r="O83" t="str">
        <f ca="1">IFERROR(__xludf.DUMMYFUNCTION("""COMPUTED_VALUE"""),"")</f>
        <v/>
      </c>
      <c r="P83" t="str">
        <f ca="1">IFERROR(__xludf.DUMMYFUNCTION("""COMPUTED_VALUE"""),"")</f>
        <v/>
      </c>
    </row>
    <row r="84" spans="1:16" ht="13.2" x14ac:dyDescent="0.25">
      <c r="A84" s="1" t="str">
        <f ca="1">IFERROR(__xludf.DUMMYFUNCTION("""COMPUTED_VALUE"""),"")</f>
        <v/>
      </c>
      <c r="B84" t="str">
        <f ca="1">IFERROR(__xludf.DUMMYFUNCTION("""COMPUTED_VALUE"""),"")</f>
        <v/>
      </c>
      <c r="C84" t="str">
        <f ca="1">IFERROR(__xludf.DUMMYFUNCTION("""COMPUTED_VALUE"""),"")</f>
        <v/>
      </c>
      <c r="D84" t="str">
        <f ca="1">IFERROR(__xludf.DUMMYFUNCTION("""COMPUTED_VALUE"""),"")</f>
        <v/>
      </c>
      <c r="E84" t="str">
        <f ca="1">IFERROR(__xludf.DUMMYFUNCTION("""COMPUTED_VALUE"""),"")</f>
        <v/>
      </c>
      <c r="F84" t="str">
        <f ca="1">IFERROR(__xludf.DUMMYFUNCTION("""COMPUTED_VALUE"""),"")</f>
        <v/>
      </c>
      <c r="G84" t="str">
        <f ca="1">IFERROR(__xludf.DUMMYFUNCTION("""COMPUTED_VALUE"""),"")</f>
        <v/>
      </c>
      <c r="H84" t="str">
        <f ca="1">IFERROR(__xludf.DUMMYFUNCTION("""COMPUTED_VALUE"""),"")</f>
        <v/>
      </c>
      <c r="I84" t="str">
        <f ca="1">IFERROR(__xludf.DUMMYFUNCTION("""COMPUTED_VALUE"""),"")</f>
        <v/>
      </c>
      <c r="J84" t="str">
        <f ca="1">IFERROR(__xludf.DUMMYFUNCTION("""COMPUTED_VALUE"""),"")</f>
        <v/>
      </c>
      <c r="K84" t="str">
        <f ca="1">IFERROR(__xludf.DUMMYFUNCTION("""COMPUTED_VALUE"""),"")</f>
        <v/>
      </c>
      <c r="L84" t="str">
        <f ca="1">IFERROR(__xludf.DUMMYFUNCTION("""COMPUTED_VALUE"""),"")</f>
        <v/>
      </c>
      <c r="M84" t="str">
        <f ca="1">IFERROR(__xludf.DUMMYFUNCTION("""COMPUTED_VALUE"""),"")</f>
        <v/>
      </c>
      <c r="N84" t="str">
        <f ca="1">IFERROR(__xludf.DUMMYFUNCTION("""COMPUTED_VALUE"""),"")</f>
        <v/>
      </c>
      <c r="O84" t="str">
        <f ca="1">IFERROR(__xludf.DUMMYFUNCTION("""COMPUTED_VALUE"""),"")</f>
        <v/>
      </c>
      <c r="P84" t="str">
        <f ca="1">IFERROR(__xludf.DUMMYFUNCTION("""COMPUTED_VALUE"""),"")</f>
        <v/>
      </c>
    </row>
    <row r="85" spans="1:16" ht="13.2" x14ac:dyDescent="0.25">
      <c r="A85" s="1" t="str">
        <f ca="1">IFERROR(__xludf.DUMMYFUNCTION("""COMPUTED_VALUE"""),"")</f>
        <v/>
      </c>
      <c r="B85" t="str">
        <f ca="1">IFERROR(__xludf.DUMMYFUNCTION("""COMPUTED_VALUE"""),"")</f>
        <v/>
      </c>
      <c r="C85" t="str">
        <f ca="1">IFERROR(__xludf.DUMMYFUNCTION("""COMPUTED_VALUE"""),"")</f>
        <v/>
      </c>
      <c r="D85" t="str">
        <f ca="1">IFERROR(__xludf.DUMMYFUNCTION("""COMPUTED_VALUE"""),"")</f>
        <v/>
      </c>
      <c r="E85" t="str">
        <f ca="1">IFERROR(__xludf.DUMMYFUNCTION("""COMPUTED_VALUE"""),"")</f>
        <v/>
      </c>
      <c r="F85" t="str">
        <f ca="1">IFERROR(__xludf.DUMMYFUNCTION("""COMPUTED_VALUE"""),"")</f>
        <v/>
      </c>
      <c r="G85" t="str">
        <f ca="1">IFERROR(__xludf.DUMMYFUNCTION("""COMPUTED_VALUE"""),"")</f>
        <v/>
      </c>
      <c r="H85" t="str">
        <f ca="1">IFERROR(__xludf.DUMMYFUNCTION("""COMPUTED_VALUE"""),"")</f>
        <v/>
      </c>
      <c r="I85" t="str">
        <f ca="1">IFERROR(__xludf.DUMMYFUNCTION("""COMPUTED_VALUE"""),"")</f>
        <v/>
      </c>
      <c r="J85" t="str">
        <f ca="1">IFERROR(__xludf.DUMMYFUNCTION("""COMPUTED_VALUE"""),"")</f>
        <v/>
      </c>
      <c r="K85" t="str">
        <f ca="1">IFERROR(__xludf.DUMMYFUNCTION("""COMPUTED_VALUE"""),"")</f>
        <v/>
      </c>
      <c r="L85" t="str">
        <f ca="1">IFERROR(__xludf.DUMMYFUNCTION("""COMPUTED_VALUE"""),"")</f>
        <v/>
      </c>
      <c r="M85" t="str">
        <f ca="1">IFERROR(__xludf.DUMMYFUNCTION("""COMPUTED_VALUE"""),"")</f>
        <v/>
      </c>
      <c r="N85" t="str">
        <f ca="1">IFERROR(__xludf.DUMMYFUNCTION("""COMPUTED_VALUE"""),"")</f>
        <v/>
      </c>
      <c r="O85" t="str">
        <f ca="1">IFERROR(__xludf.DUMMYFUNCTION("""COMPUTED_VALUE"""),"")</f>
        <v/>
      </c>
      <c r="P85" t="str">
        <f ca="1">IFERROR(__xludf.DUMMYFUNCTION("""COMPUTED_VALUE"""),"")</f>
        <v/>
      </c>
    </row>
    <row r="86" spans="1:16" ht="13.2" x14ac:dyDescent="0.25">
      <c r="A86" s="1" t="str">
        <f ca="1">IFERROR(__xludf.DUMMYFUNCTION("""COMPUTED_VALUE"""),"")</f>
        <v/>
      </c>
      <c r="B86" t="str">
        <f ca="1">IFERROR(__xludf.DUMMYFUNCTION("""COMPUTED_VALUE"""),"")</f>
        <v/>
      </c>
      <c r="C86" t="str">
        <f ca="1">IFERROR(__xludf.DUMMYFUNCTION("""COMPUTED_VALUE"""),"")</f>
        <v/>
      </c>
      <c r="D86" t="str">
        <f ca="1">IFERROR(__xludf.DUMMYFUNCTION("""COMPUTED_VALUE"""),"")</f>
        <v/>
      </c>
      <c r="E86" t="str">
        <f ca="1">IFERROR(__xludf.DUMMYFUNCTION("""COMPUTED_VALUE"""),"")</f>
        <v/>
      </c>
      <c r="F86" t="str">
        <f ca="1">IFERROR(__xludf.DUMMYFUNCTION("""COMPUTED_VALUE"""),"")</f>
        <v/>
      </c>
      <c r="G86" t="str">
        <f ca="1">IFERROR(__xludf.DUMMYFUNCTION("""COMPUTED_VALUE"""),"")</f>
        <v/>
      </c>
      <c r="H86" t="str">
        <f ca="1">IFERROR(__xludf.DUMMYFUNCTION("""COMPUTED_VALUE"""),"")</f>
        <v/>
      </c>
      <c r="I86" t="str">
        <f ca="1">IFERROR(__xludf.DUMMYFUNCTION("""COMPUTED_VALUE"""),"")</f>
        <v/>
      </c>
      <c r="J86" t="str">
        <f ca="1">IFERROR(__xludf.DUMMYFUNCTION("""COMPUTED_VALUE"""),"")</f>
        <v/>
      </c>
      <c r="K86" t="str">
        <f ca="1">IFERROR(__xludf.DUMMYFUNCTION("""COMPUTED_VALUE"""),"")</f>
        <v/>
      </c>
      <c r="L86" t="str">
        <f ca="1">IFERROR(__xludf.DUMMYFUNCTION("""COMPUTED_VALUE"""),"")</f>
        <v/>
      </c>
      <c r="M86" t="str">
        <f ca="1">IFERROR(__xludf.DUMMYFUNCTION("""COMPUTED_VALUE"""),"")</f>
        <v/>
      </c>
      <c r="N86" t="str">
        <f ca="1">IFERROR(__xludf.DUMMYFUNCTION("""COMPUTED_VALUE"""),"")</f>
        <v/>
      </c>
      <c r="O86" t="str">
        <f ca="1">IFERROR(__xludf.DUMMYFUNCTION("""COMPUTED_VALUE"""),"")</f>
        <v/>
      </c>
      <c r="P86" t="str">
        <f ca="1">IFERROR(__xludf.DUMMYFUNCTION("""COMPUTED_VALUE"""),"")</f>
        <v/>
      </c>
    </row>
    <row r="87" spans="1:16" ht="13.2" x14ac:dyDescent="0.25">
      <c r="A87" s="1" t="str">
        <f ca="1">IFERROR(__xludf.DUMMYFUNCTION("""COMPUTED_VALUE"""),"")</f>
        <v/>
      </c>
      <c r="B87" t="str">
        <f ca="1">IFERROR(__xludf.DUMMYFUNCTION("""COMPUTED_VALUE"""),"")</f>
        <v/>
      </c>
      <c r="C87" t="str">
        <f ca="1">IFERROR(__xludf.DUMMYFUNCTION("""COMPUTED_VALUE"""),"")</f>
        <v/>
      </c>
      <c r="D87" t="str">
        <f ca="1">IFERROR(__xludf.DUMMYFUNCTION("""COMPUTED_VALUE"""),"")</f>
        <v/>
      </c>
      <c r="E87" t="str">
        <f ca="1">IFERROR(__xludf.DUMMYFUNCTION("""COMPUTED_VALUE"""),"")</f>
        <v/>
      </c>
      <c r="F87" t="str">
        <f ca="1">IFERROR(__xludf.DUMMYFUNCTION("""COMPUTED_VALUE"""),"")</f>
        <v/>
      </c>
      <c r="G87" t="str">
        <f ca="1">IFERROR(__xludf.DUMMYFUNCTION("""COMPUTED_VALUE"""),"")</f>
        <v/>
      </c>
      <c r="H87" t="str">
        <f ca="1">IFERROR(__xludf.DUMMYFUNCTION("""COMPUTED_VALUE"""),"")</f>
        <v/>
      </c>
      <c r="I87" t="str">
        <f ca="1">IFERROR(__xludf.DUMMYFUNCTION("""COMPUTED_VALUE"""),"")</f>
        <v/>
      </c>
      <c r="J87" t="str">
        <f ca="1">IFERROR(__xludf.DUMMYFUNCTION("""COMPUTED_VALUE"""),"")</f>
        <v/>
      </c>
      <c r="K87" t="str">
        <f ca="1">IFERROR(__xludf.DUMMYFUNCTION("""COMPUTED_VALUE"""),"")</f>
        <v/>
      </c>
      <c r="L87" t="str">
        <f ca="1">IFERROR(__xludf.DUMMYFUNCTION("""COMPUTED_VALUE"""),"")</f>
        <v/>
      </c>
      <c r="M87" t="str">
        <f ca="1">IFERROR(__xludf.DUMMYFUNCTION("""COMPUTED_VALUE"""),"")</f>
        <v/>
      </c>
      <c r="N87" t="str">
        <f ca="1">IFERROR(__xludf.DUMMYFUNCTION("""COMPUTED_VALUE"""),"")</f>
        <v/>
      </c>
      <c r="O87" t="str">
        <f ca="1">IFERROR(__xludf.DUMMYFUNCTION("""COMPUTED_VALUE"""),"")</f>
        <v/>
      </c>
      <c r="P87" t="str">
        <f ca="1">IFERROR(__xludf.DUMMYFUNCTION("""COMPUTED_VALUE"""),"")</f>
        <v/>
      </c>
    </row>
    <row r="88" spans="1:16" ht="13.2" x14ac:dyDescent="0.25">
      <c r="A88" s="1" t="str">
        <f ca="1">IFERROR(__xludf.DUMMYFUNCTION("""COMPUTED_VALUE"""),"")</f>
        <v/>
      </c>
      <c r="B88" t="str">
        <f ca="1">IFERROR(__xludf.DUMMYFUNCTION("""COMPUTED_VALUE"""),"")</f>
        <v/>
      </c>
      <c r="C88" t="str">
        <f ca="1">IFERROR(__xludf.DUMMYFUNCTION("""COMPUTED_VALUE"""),"")</f>
        <v/>
      </c>
      <c r="D88" t="str">
        <f ca="1">IFERROR(__xludf.DUMMYFUNCTION("""COMPUTED_VALUE"""),"")</f>
        <v/>
      </c>
      <c r="E88" t="str">
        <f ca="1">IFERROR(__xludf.DUMMYFUNCTION("""COMPUTED_VALUE"""),"")</f>
        <v/>
      </c>
      <c r="F88" t="str">
        <f ca="1">IFERROR(__xludf.DUMMYFUNCTION("""COMPUTED_VALUE"""),"")</f>
        <v/>
      </c>
      <c r="G88" t="str">
        <f ca="1">IFERROR(__xludf.DUMMYFUNCTION("""COMPUTED_VALUE"""),"")</f>
        <v/>
      </c>
      <c r="H88" t="str">
        <f ca="1">IFERROR(__xludf.DUMMYFUNCTION("""COMPUTED_VALUE"""),"")</f>
        <v/>
      </c>
      <c r="I88" t="str">
        <f ca="1">IFERROR(__xludf.DUMMYFUNCTION("""COMPUTED_VALUE"""),"")</f>
        <v/>
      </c>
      <c r="J88" t="str">
        <f ca="1">IFERROR(__xludf.DUMMYFUNCTION("""COMPUTED_VALUE"""),"")</f>
        <v/>
      </c>
      <c r="K88" t="str">
        <f ca="1">IFERROR(__xludf.DUMMYFUNCTION("""COMPUTED_VALUE"""),"")</f>
        <v/>
      </c>
      <c r="L88" t="str">
        <f ca="1">IFERROR(__xludf.DUMMYFUNCTION("""COMPUTED_VALUE"""),"")</f>
        <v/>
      </c>
      <c r="M88" t="str">
        <f ca="1">IFERROR(__xludf.DUMMYFUNCTION("""COMPUTED_VALUE"""),"")</f>
        <v/>
      </c>
      <c r="N88" t="str">
        <f ca="1">IFERROR(__xludf.DUMMYFUNCTION("""COMPUTED_VALUE"""),"")</f>
        <v/>
      </c>
      <c r="O88" t="str">
        <f ca="1">IFERROR(__xludf.DUMMYFUNCTION("""COMPUTED_VALUE"""),"")</f>
        <v/>
      </c>
      <c r="P88" t="str">
        <f ca="1">IFERROR(__xludf.DUMMYFUNCTION("""COMPUTED_VALUE"""),"")</f>
        <v/>
      </c>
    </row>
    <row r="89" spans="1:16" ht="13.2" x14ac:dyDescent="0.25">
      <c r="A89" s="1" t="str">
        <f ca="1">IFERROR(__xludf.DUMMYFUNCTION("""COMPUTED_VALUE"""),"")</f>
        <v/>
      </c>
      <c r="B89" t="str">
        <f ca="1">IFERROR(__xludf.DUMMYFUNCTION("""COMPUTED_VALUE"""),"")</f>
        <v/>
      </c>
      <c r="C89" t="str">
        <f ca="1">IFERROR(__xludf.DUMMYFUNCTION("""COMPUTED_VALUE"""),"")</f>
        <v/>
      </c>
      <c r="D89" t="str">
        <f ca="1">IFERROR(__xludf.DUMMYFUNCTION("""COMPUTED_VALUE"""),"")</f>
        <v/>
      </c>
      <c r="E89" t="str">
        <f ca="1">IFERROR(__xludf.DUMMYFUNCTION("""COMPUTED_VALUE"""),"")</f>
        <v/>
      </c>
      <c r="F89" t="str">
        <f ca="1">IFERROR(__xludf.DUMMYFUNCTION("""COMPUTED_VALUE"""),"")</f>
        <v/>
      </c>
      <c r="G89" t="str">
        <f ca="1">IFERROR(__xludf.DUMMYFUNCTION("""COMPUTED_VALUE"""),"")</f>
        <v/>
      </c>
      <c r="H89" t="str">
        <f ca="1">IFERROR(__xludf.DUMMYFUNCTION("""COMPUTED_VALUE"""),"")</f>
        <v/>
      </c>
      <c r="I89" t="str">
        <f ca="1">IFERROR(__xludf.DUMMYFUNCTION("""COMPUTED_VALUE"""),"")</f>
        <v/>
      </c>
      <c r="J89" t="str">
        <f ca="1">IFERROR(__xludf.DUMMYFUNCTION("""COMPUTED_VALUE"""),"")</f>
        <v/>
      </c>
      <c r="K89" t="str">
        <f ca="1">IFERROR(__xludf.DUMMYFUNCTION("""COMPUTED_VALUE"""),"")</f>
        <v/>
      </c>
      <c r="L89" t="str">
        <f ca="1">IFERROR(__xludf.DUMMYFUNCTION("""COMPUTED_VALUE"""),"")</f>
        <v/>
      </c>
      <c r="M89" t="str">
        <f ca="1">IFERROR(__xludf.DUMMYFUNCTION("""COMPUTED_VALUE"""),"")</f>
        <v/>
      </c>
      <c r="N89" t="str">
        <f ca="1">IFERROR(__xludf.DUMMYFUNCTION("""COMPUTED_VALUE"""),"")</f>
        <v/>
      </c>
      <c r="O89" t="str">
        <f ca="1">IFERROR(__xludf.DUMMYFUNCTION("""COMPUTED_VALUE"""),"")</f>
        <v/>
      </c>
      <c r="P89" t="str">
        <f ca="1">IFERROR(__xludf.DUMMYFUNCTION("""COMPUTED_VALUE"""),"")</f>
        <v/>
      </c>
    </row>
    <row r="90" spans="1:16" ht="13.2" x14ac:dyDescent="0.25">
      <c r="A90" s="1" t="str">
        <f ca="1">IFERROR(__xludf.DUMMYFUNCTION("""COMPUTED_VALUE"""),"")</f>
        <v/>
      </c>
      <c r="B90" t="str">
        <f ca="1">IFERROR(__xludf.DUMMYFUNCTION("""COMPUTED_VALUE"""),"")</f>
        <v/>
      </c>
      <c r="C90" t="str">
        <f ca="1">IFERROR(__xludf.DUMMYFUNCTION("""COMPUTED_VALUE"""),"")</f>
        <v/>
      </c>
      <c r="D90" t="str">
        <f ca="1">IFERROR(__xludf.DUMMYFUNCTION("""COMPUTED_VALUE"""),"")</f>
        <v/>
      </c>
      <c r="E90" t="str">
        <f ca="1">IFERROR(__xludf.DUMMYFUNCTION("""COMPUTED_VALUE"""),"")</f>
        <v/>
      </c>
      <c r="F90" t="str">
        <f ca="1">IFERROR(__xludf.DUMMYFUNCTION("""COMPUTED_VALUE"""),"")</f>
        <v/>
      </c>
      <c r="G90" t="str">
        <f ca="1">IFERROR(__xludf.DUMMYFUNCTION("""COMPUTED_VALUE"""),"")</f>
        <v/>
      </c>
      <c r="H90" t="str">
        <f ca="1">IFERROR(__xludf.DUMMYFUNCTION("""COMPUTED_VALUE"""),"")</f>
        <v/>
      </c>
      <c r="I90" t="str">
        <f ca="1">IFERROR(__xludf.DUMMYFUNCTION("""COMPUTED_VALUE"""),"")</f>
        <v/>
      </c>
      <c r="J90" t="str">
        <f ca="1">IFERROR(__xludf.DUMMYFUNCTION("""COMPUTED_VALUE"""),"")</f>
        <v/>
      </c>
      <c r="K90" t="str">
        <f ca="1">IFERROR(__xludf.DUMMYFUNCTION("""COMPUTED_VALUE"""),"")</f>
        <v/>
      </c>
      <c r="L90" t="str">
        <f ca="1">IFERROR(__xludf.DUMMYFUNCTION("""COMPUTED_VALUE"""),"")</f>
        <v/>
      </c>
      <c r="M90" t="str">
        <f ca="1">IFERROR(__xludf.DUMMYFUNCTION("""COMPUTED_VALUE"""),"")</f>
        <v/>
      </c>
      <c r="N90" t="str">
        <f ca="1">IFERROR(__xludf.DUMMYFUNCTION("""COMPUTED_VALUE"""),"")</f>
        <v/>
      </c>
      <c r="O90" t="str">
        <f ca="1">IFERROR(__xludf.DUMMYFUNCTION("""COMPUTED_VALUE"""),"")</f>
        <v/>
      </c>
      <c r="P90" t="str">
        <f ca="1">IFERROR(__xludf.DUMMYFUNCTION("""COMPUTED_VALUE"""),"")</f>
        <v/>
      </c>
    </row>
    <row r="91" spans="1:16" ht="13.2" x14ac:dyDescent="0.25">
      <c r="A91" s="1" t="str">
        <f ca="1">IFERROR(__xludf.DUMMYFUNCTION("""COMPUTED_VALUE"""),"")</f>
        <v/>
      </c>
      <c r="B91" t="str">
        <f ca="1">IFERROR(__xludf.DUMMYFUNCTION("""COMPUTED_VALUE"""),"")</f>
        <v/>
      </c>
      <c r="C91" t="str">
        <f ca="1">IFERROR(__xludf.DUMMYFUNCTION("""COMPUTED_VALUE"""),"")</f>
        <v/>
      </c>
      <c r="D91" t="str">
        <f ca="1">IFERROR(__xludf.DUMMYFUNCTION("""COMPUTED_VALUE"""),"")</f>
        <v/>
      </c>
      <c r="E91" t="str">
        <f ca="1">IFERROR(__xludf.DUMMYFUNCTION("""COMPUTED_VALUE"""),"")</f>
        <v/>
      </c>
      <c r="F91" t="str">
        <f ca="1">IFERROR(__xludf.DUMMYFUNCTION("""COMPUTED_VALUE"""),"")</f>
        <v/>
      </c>
      <c r="G91" t="str">
        <f ca="1">IFERROR(__xludf.DUMMYFUNCTION("""COMPUTED_VALUE"""),"")</f>
        <v/>
      </c>
      <c r="H91" t="str">
        <f ca="1">IFERROR(__xludf.DUMMYFUNCTION("""COMPUTED_VALUE"""),"")</f>
        <v/>
      </c>
      <c r="I91" t="str">
        <f ca="1">IFERROR(__xludf.DUMMYFUNCTION("""COMPUTED_VALUE"""),"")</f>
        <v/>
      </c>
      <c r="J91" t="str">
        <f ca="1">IFERROR(__xludf.DUMMYFUNCTION("""COMPUTED_VALUE"""),"")</f>
        <v/>
      </c>
      <c r="K91" t="str">
        <f ca="1">IFERROR(__xludf.DUMMYFUNCTION("""COMPUTED_VALUE"""),"")</f>
        <v/>
      </c>
      <c r="L91" t="str">
        <f ca="1">IFERROR(__xludf.DUMMYFUNCTION("""COMPUTED_VALUE"""),"")</f>
        <v/>
      </c>
      <c r="M91" t="str">
        <f ca="1">IFERROR(__xludf.DUMMYFUNCTION("""COMPUTED_VALUE"""),"")</f>
        <v/>
      </c>
      <c r="N91" t="str">
        <f ca="1">IFERROR(__xludf.DUMMYFUNCTION("""COMPUTED_VALUE"""),"")</f>
        <v/>
      </c>
      <c r="O91" t="str">
        <f ca="1">IFERROR(__xludf.DUMMYFUNCTION("""COMPUTED_VALUE"""),"")</f>
        <v/>
      </c>
      <c r="P91" t="str">
        <f ca="1">IFERROR(__xludf.DUMMYFUNCTION("""COMPUTED_VALUE"""),"")</f>
        <v/>
      </c>
    </row>
    <row r="92" spans="1:16" ht="13.2" x14ac:dyDescent="0.25">
      <c r="A92" s="1" t="str">
        <f ca="1">IFERROR(__xludf.DUMMYFUNCTION("""COMPUTED_VALUE"""),"")</f>
        <v/>
      </c>
      <c r="B92" t="str">
        <f ca="1">IFERROR(__xludf.DUMMYFUNCTION("""COMPUTED_VALUE"""),"")</f>
        <v/>
      </c>
      <c r="C92" t="str">
        <f ca="1">IFERROR(__xludf.DUMMYFUNCTION("""COMPUTED_VALUE"""),"")</f>
        <v/>
      </c>
      <c r="D92" t="str">
        <f ca="1">IFERROR(__xludf.DUMMYFUNCTION("""COMPUTED_VALUE"""),"")</f>
        <v/>
      </c>
      <c r="E92" t="str">
        <f ca="1">IFERROR(__xludf.DUMMYFUNCTION("""COMPUTED_VALUE"""),"")</f>
        <v/>
      </c>
      <c r="F92" t="str">
        <f ca="1">IFERROR(__xludf.DUMMYFUNCTION("""COMPUTED_VALUE"""),"")</f>
        <v/>
      </c>
      <c r="G92" t="str">
        <f ca="1">IFERROR(__xludf.DUMMYFUNCTION("""COMPUTED_VALUE"""),"")</f>
        <v/>
      </c>
      <c r="H92" t="str">
        <f ca="1">IFERROR(__xludf.DUMMYFUNCTION("""COMPUTED_VALUE"""),"")</f>
        <v/>
      </c>
      <c r="I92" t="str">
        <f ca="1">IFERROR(__xludf.DUMMYFUNCTION("""COMPUTED_VALUE"""),"")</f>
        <v/>
      </c>
      <c r="J92" t="str">
        <f ca="1">IFERROR(__xludf.DUMMYFUNCTION("""COMPUTED_VALUE"""),"")</f>
        <v/>
      </c>
      <c r="K92" t="str">
        <f ca="1">IFERROR(__xludf.DUMMYFUNCTION("""COMPUTED_VALUE"""),"")</f>
        <v/>
      </c>
      <c r="L92" t="str">
        <f ca="1">IFERROR(__xludf.DUMMYFUNCTION("""COMPUTED_VALUE"""),"")</f>
        <v/>
      </c>
      <c r="M92" t="str">
        <f ca="1">IFERROR(__xludf.DUMMYFUNCTION("""COMPUTED_VALUE"""),"")</f>
        <v/>
      </c>
      <c r="N92" t="str">
        <f ca="1">IFERROR(__xludf.DUMMYFUNCTION("""COMPUTED_VALUE"""),"")</f>
        <v/>
      </c>
      <c r="O92" t="str">
        <f ca="1">IFERROR(__xludf.DUMMYFUNCTION("""COMPUTED_VALUE"""),"")</f>
        <v/>
      </c>
      <c r="P92" t="str">
        <f ca="1">IFERROR(__xludf.DUMMYFUNCTION("""COMPUTED_VALUE"""),"")</f>
        <v/>
      </c>
    </row>
    <row r="93" spans="1:16" ht="13.2" x14ac:dyDescent="0.25">
      <c r="A93" s="1" t="str">
        <f ca="1">IFERROR(__xludf.DUMMYFUNCTION("""COMPUTED_VALUE"""),"")</f>
        <v/>
      </c>
      <c r="B93" t="str">
        <f ca="1">IFERROR(__xludf.DUMMYFUNCTION("""COMPUTED_VALUE"""),"")</f>
        <v/>
      </c>
      <c r="C93" t="str">
        <f ca="1">IFERROR(__xludf.DUMMYFUNCTION("""COMPUTED_VALUE"""),"")</f>
        <v/>
      </c>
      <c r="D93" t="str">
        <f ca="1">IFERROR(__xludf.DUMMYFUNCTION("""COMPUTED_VALUE"""),"")</f>
        <v/>
      </c>
      <c r="E93" t="str">
        <f ca="1">IFERROR(__xludf.DUMMYFUNCTION("""COMPUTED_VALUE"""),"")</f>
        <v/>
      </c>
      <c r="F93" t="str">
        <f ca="1">IFERROR(__xludf.DUMMYFUNCTION("""COMPUTED_VALUE"""),"")</f>
        <v/>
      </c>
      <c r="G93" t="str">
        <f ca="1">IFERROR(__xludf.DUMMYFUNCTION("""COMPUTED_VALUE"""),"")</f>
        <v/>
      </c>
      <c r="H93" t="str">
        <f ca="1">IFERROR(__xludf.DUMMYFUNCTION("""COMPUTED_VALUE"""),"")</f>
        <v/>
      </c>
      <c r="I93" t="str">
        <f ca="1">IFERROR(__xludf.DUMMYFUNCTION("""COMPUTED_VALUE"""),"")</f>
        <v/>
      </c>
      <c r="J93" t="str">
        <f ca="1">IFERROR(__xludf.DUMMYFUNCTION("""COMPUTED_VALUE"""),"")</f>
        <v/>
      </c>
      <c r="K93" t="str">
        <f ca="1">IFERROR(__xludf.DUMMYFUNCTION("""COMPUTED_VALUE"""),"")</f>
        <v/>
      </c>
      <c r="L93" t="str">
        <f ca="1">IFERROR(__xludf.DUMMYFUNCTION("""COMPUTED_VALUE"""),"")</f>
        <v/>
      </c>
      <c r="M93" t="str">
        <f ca="1">IFERROR(__xludf.DUMMYFUNCTION("""COMPUTED_VALUE"""),"")</f>
        <v/>
      </c>
      <c r="N93" t="str">
        <f ca="1">IFERROR(__xludf.DUMMYFUNCTION("""COMPUTED_VALUE"""),"")</f>
        <v/>
      </c>
      <c r="O93" t="str">
        <f ca="1">IFERROR(__xludf.DUMMYFUNCTION("""COMPUTED_VALUE"""),"")</f>
        <v/>
      </c>
      <c r="P93" t="str">
        <f ca="1">IFERROR(__xludf.DUMMYFUNCTION("""COMPUTED_VALUE"""),"")</f>
        <v/>
      </c>
    </row>
    <row r="94" spans="1:16" ht="13.2" x14ac:dyDescent="0.25">
      <c r="A94" s="1" t="str">
        <f ca="1">IFERROR(__xludf.DUMMYFUNCTION("""COMPUTED_VALUE"""),"")</f>
        <v/>
      </c>
      <c r="B94" t="str">
        <f ca="1">IFERROR(__xludf.DUMMYFUNCTION("""COMPUTED_VALUE"""),"")</f>
        <v/>
      </c>
      <c r="C94" t="str">
        <f ca="1">IFERROR(__xludf.DUMMYFUNCTION("""COMPUTED_VALUE"""),"")</f>
        <v/>
      </c>
      <c r="D94" t="str">
        <f ca="1">IFERROR(__xludf.DUMMYFUNCTION("""COMPUTED_VALUE"""),"")</f>
        <v/>
      </c>
      <c r="E94" t="str">
        <f ca="1">IFERROR(__xludf.DUMMYFUNCTION("""COMPUTED_VALUE"""),"")</f>
        <v/>
      </c>
      <c r="F94" t="str">
        <f ca="1">IFERROR(__xludf.DUMMYFUNCTION("""COMPUTED_VALUE"""),"")</f>
        <v/>
      </c>
      <c r="G94" t="str">
        <f ca="1">IFERROR(__xludf.DUMMYFUNCTION("""COMPUTED_VALUE"""),"")</f>
        <v/>
      </c>
      <c r="H94" t="str">
        <f ca="1">IFERROR(__xludf.DUMMYFUNCTION("""COMPUTED_VALUE"""),"")</f>
        <v/>
      </c>
      <c r="I94" t="str">
        <f ca="1">IFERROR(__xludf.DUMMYFUNCTION("""COMPUTED_VALUE"""),"")</f>
        <v/>
      </c>
      <c r="J94" t="str">
        <f ca="1">IFERROR(__xludf.DUMMYFUNCTION("""COMPUTED_VALUE"""),"")</f>
        <v/>
      </c>
      <c r="K94" t="str">
        <f ca="1">IFERROR(__xludf.DUMMYFUNCTION("""COMPUTED_VALUE"""),"")</f>
        <v/>
      </c>
      <c r="L94" t="str">
        <f ca="1">IFERROR(__xludf.DUMMYFUNCTION("""COMPUTED_VALUE"""),"")</f>
        <v/>
      </c>
      <c r="M94" t="str">
        <f ca="1">IFERROR(__xludf.DUMMYFUNCTION("""COMPUTED_VALUE"""),"")</f>
        <v/>
      </c>
      <c r="N94" t="str">
        <f ca="1">IFERROR(__xludf.DUMMYFUNCTION("""COMPUTED_VALUE"""),"")</f>
        <v/>
      </c>
      <c r="O94" t="str">
        <f ca="1">IFERROR(__xludf.DUMMYFUNCTION("""COMPUTED_VALUE"""),"")</f>
        <v/>
      </c>
      <c r="P94" t="str">
        <f ca="1">IFERROR(__xludf.DUMMYFUNCTION("""COMPUTED_VALUE"""),"")</f>
        <v/>
      </c>
    </row>
    <row r="95" spans="1:16" ht="13.2" x14ac:dyDescent="0.25">
      <c r="A95" s="1" t="str">
        <f ca="1">IFERROR(__xludf.DUMMYFUNCTION("""COMPUTED_VALUE"""),"")</f>
        <v/>
      </c>
      <c r="B95" t="str">
        <f ca="1">IFERROR(__xludf.DUMMYFUNCTION("""COMPUTED_VALUE"""),"")</f>
        <v/>
      </c>
      <c r="C95" t="str">
        <f ca="1">IFERROR(__xludf.DUMMYFUNCTION("""COMPUTED_VALUE"""),"")</f>
        <v/>
      </c>
      <c r="D95" t="str">
        <f ca="1">IFERROR(__xludf.DUMMYFUNCTION("""COMPUTED_VALUE"""),"")</f>
        <v/>
      </c>
      <c r="E95" t="str">
        <f ca="1">IFERROR(__xludf.DUMMYFUNCTION("""COMPUTED_VALUE"""),"")</f>
        <v/>
      </c>
      <c r="F95" t="str">
        <f ca="1">IFERROR(__xludf.DUMMYFUNCTION("""COMPUTED_VALUE"""),"")</f>
        <v/>
      </c>
      <c r="G95" t="str">
        <f ca="1">IFERROR(__xludf.DUMMYFUNCTION("""COMPUTED_VALUE"""),"")</f>
        <v/>
      </c>
      <c r="H95" t="str">
        <f ca="1">IFERROR(__xludf.DUMMYFUNCTION("""COMPUTED_VALUE"""),"")</f>
        <v/>
      </c>
      <c r="I95" t="str">
        <f ca="1">IFERROR(__xludf.DUMMYFUNCTION("""COMPUTED_VALUE"""),"")</f>
        <v/>
      </c>
      <c r="J95" t="str">
        <f ca="1">IFERROR(__xludf.DUMMYFUNCTION("""COMPUTED_VALUE"""),"")</f>
        <v/>
      </c>
      <c r="K95" t="str">
        <f ca="1">IFERROR(__xludf.DUMMYFUNCTION("""COMPUTED_VALUE"""),"")</f>
        <v/>
      </c>
      <c r="L95" t="str">
        <f ca="1">IFERROR(__xludf.DUMMYFUNCTION("""COMPUTED_VALUE"""),"")</f>
        <v/>
      </c>
      <c r="M95" t="str">
        <f ca="1">IFERROR(__xludf.DUMMYFUNCTION("""COMPUTED_VALUE"""),"")</f>
        <v/>
      </c>
      <c r="N95" t="str">
        <f ca="1">IFERROR(__xludf.DUMMYFUNCTION("""COMPUTED_VALUE"""),"")</f>
        <v/>
      </c>
      <c r="O95" t="str">
        <f ca="1">IFERROR(__xludf.DUMMYFUNCTION("""COMPUTED_VALUE"""),"")</f>
        <v/>
      </c>
      <c r="P95" t="str">
        <f ca="1">IFERROR(__xludf.DUMMYFUNCTION("""COMPUTED_VALUE"""),"")</f>
        <v/>
      </c>
    </row>
    <row r="96" spans="1:16" ht="13.2" x14ac:dyDescent="0.25">
      <c r="A96" s="1" t="str">
        <f ca="1">IFERROR(__xludf.DUMMYFUNCTION("""COMPUTED_VALUE"""),"")</f>
        <v/>
      </c>
      <c r="B96" t="str">
        <f ca="1">IFERROR(__xludf.DUMMYFUNCTION("""COMPUTED_VALUE"""),"")</f>
        <v/>
      </c>
      <c r="C96" t="str">
        <f ca="1">IFERROR(__xludf.DUMMYFUNCTION("""COMPUTED_VALUE"""),"")</f>
        <v/>
      </c>
      <c r="D96" t="str">
        <f ca="1">IFERROR(__xludf.DUMMYFUNCTION("""COMPUTED_VALUE"""),"")</f>
        <v/>
      </c>
      <c r="E96" t="str">
        <f ca="1">IFERROR(__xludf.DUMMYFUNCTION("""COMPUTED_VALUE"""),"")</f>
        <v/>
      </c>
      <c r="F96" t="str">
        <f ca="1">IFERROR(__xludf.DUMMYFUNCTION("""COMPUTED_VALUE"""),"")</f>
        <v/>
      </c>
      <c r="G96" t="str">
        <f ca="1">IFERROR(__xludf.DUMMYFUNCTION("""COMPUTED_VALUE"""),"")</f>
        <v/>
      </c>
      <c r="H96" t="str">
        <f ca="1">IFERROR(__xludf.DUMMYFUNCTION("""COMPUTED_VALUE"""),"")</f>
        <v/>
      </c>
      <c r="I96" t="str">
        <f ca="1">IFERROR(__xludf.DUMMYFUNCTION("""COMPUTED_VALUE"""),"")</f>
        <v/>
      </c>
      <c r="J96" t="str">
        <f ca="1">IFERROR(__xludf.DUMMYFUNCTION("""COMPUTED_VALUE"""),"")</f>
        <v/>
      </c>
      <c r="K96" t="str">
        <f ca="1">IFERROR(__xludf.DUMMYFUNCTION("""COMPUTED_VALUE"""),"")</f>
        <v/>
      </c>
      <c r="L96" t="str">
        <f ca="1">IFERROR(__xludf.DUMMYFUNCTION("""COMPUTED_VALUE"""),"")</f>
        <v/>
      </c>
      <c r="M96" t="str">
        <f ca="1">IFERROR(__xludf.DUMMYFUNCTION("""COMPUTED_VALUE"""),"")</f>
        <v/>
      </c>
      <c r="N96" t="str">
        <f ca="1">IFERROR(__xludf.DUMMYFUNCTION("""COMPUTED_VALUE"""),"")</f>
        <v/>
      </c>
      <c r="O96" t="str">
        <f ca="1">IFERROR(__xludf.DUMMYFUNCTION("""COMPUTED_VALUE"""),"")</f>
        <v/>
      </c>
      <c r="P96" t="str">
        <f ca="1">IFERROR(__xludf.DUMMYFUNCTION("""COMPUTED_VALUE"""),"")</f>
        <v/>
      </c>
    </row>
    <row r="97" spans="1:16" ht="13.2" x14ac:dyDescent="0.25">
      <c r="A97" s="1" t="str">
        <f ca="1">IFERROR(__xludf.DUMMYFUNCTION("""COMPUTED_VALUE"""),"")</f>
        <v/>
      </c>
      <c r="B97" t="str">
        <f ca="1">IFERROR(__xludf.DUMMYFUNCTION("""COMPUTED_VALUE"""),"")</f>
        <v/>
      </c>
      <c r="C97" t="str">
        <f ca="1">IFERROR(__xludf.DUMMYFUNCTION("""COMPUTED_VALUE"""),"")</f>
        <v/>
      </c>
      <c r="D97" t="str">
        <f ca="1">IFERROR(__xludf.DUMMYFUNCTION("""COMPUTED_VALUE"""),"")</f>
        <v/>
      </c>
      <c r="E97" t="str">
        <f ca="1">IFERROR(__xludf.DUMMYFUNCTION("""COMPUTED_VALUE"""),"")</f>
        <v/>
      </c>
      <c r="F97" t="str">
        <f ca="1">IFERROR(__xludf.DUMMYFUNCTION("""COMPUTED_VALUE"""),"")</f>
        <v/>
      </c>
      <c r="G97" t="str">
        <f ca="1">IFERROR(__xludf.DUMMYFUNCTION("""COMPUTED_VALUE"""),"")</f>
        <v/>
      </c>
      <c r="H97" t="str">
        <f ca="1">IFERROR(__xludf.DUMMYFUNCTION("""COMPUTED_VALUE"""),"")</f>
        <v/>
      </c>
      <c r="I97" t="str">
        <f ca="1">IFERROR(__xludf.DUMMYFUNCTION("""COMPUTED_VALUE"""),"")</f>
        <v/>
      </c>
      <c r="J97" t="str">
        <f ca="1">IFERROR(__xludf.DUMMYFUNCTION("""COMPUTED_VALUE"""),"")</f>
        <v/>
      </c>
      <c r="K97" t="str">
        <f ca="1">IFERROR(__xludf.DUMMYFUNCTION("""COMPUTED_VALUE"""),"")</f>
        <v/>
      </c>
      <c r="L97" t="str">
        <f ca="1">IFERROR(__xludf.DUMMYFUNCTION("""COMPUTED_VALUE"""),"")</f>
        <v/>
      </c>
      <c r="M97" t="str">
        <f ca="1">IFERROR(__xludf.DUMMYFUNCTION("""COMPUTED_VALUE"""),"")</f>
        <v/>
      </c>
      <c r="N97" t="str">
        <f ca="1">IFERROR(__xludf.DUMMYFUNCTION("""COMPUTED_VALUE"""),"")</f>
        <v/>
      </c>
      <c r="O97" t="str">
        <f ca="1">IFERROR(__xludf.DUMMYFUNCTION("""COMPUTED_VALUE"""),"")</f>
        <v/>
      </c>
      <c r="P97" t="str">
        <f ca="1">IFERROR(__xludf.DUMMYFUNCTION("""COMPUTED_VALUE"""),"")</f>
        <v/>
      </c>
    </row>
    <row r="98" spans="1:16" ht="13.2" x14ac:dyDescent="0.25">
      <c r="A98" s="1" t="str">
        <f ca="1">IFERROR(__xludf.DUMMYFUNCTION("""COMPUTED_VALUE"""),"")</f>
        <v/>
      </c>
      <c r="B98" t="str">
        <f ca="1">IFERROR(__xludf.DUMMYFUNCTION("""COMPUTED_VALUE"""),"")</f>
        <v/>
      </c>
      <c r="C98" t="str">
        <f ca="1">IFERROR(__xludf.DUMMYFUNCTION("""COMPUTED_VALUE"""),"")</f>
        <v/>
      </c>
      <c r="D98" t="str">
        <f ca="1">IFERROR(__xludf.DUMMYFUNCTION("""COMPUTED_VALUE"""),"")</f>
        <v/>
      </c>
      <c r="E98" t="str">
        <f ca="1">IFERROR(__xludf.DUMMYFUNCTION("""COMPUTED_VALUE"""),"")</f>
        <v/>
      </c>
      <c r="F98" t="str">
        <f ca="1">IFERROR(__xludf.DUMMYFUNCTION("""COMPUTED_VALUE"""),"")</f>
        <v/>
      </c>
      <c r="G98" t="str">
        <f ca="1">IFERROR(__xludf.DUMMYFUNCTION("""COMPUTED_VALUE"""),"")</f>
        <v/>
      </c>
      <c r="H98" t="str">
        <f ca="1">IFERROR(__xludf.DUMMYFUNCTION("""COMPUTED_VALUE"""),"")</f>
        <v/>
      </c>
      <c r="I98" t="str">
        <f ca="1">IFERROR(__xludf.DUMMYFUNCTION("""COMPUTED_VALUE"""),"")</f>
        <v/>
      </c>
      <c r="J98" t="str">
        <f ca="1">IFERROR(__xludf.DUMMYFUNCTION("""COMPUTED_VALUE"""),"")</f>
        <v/>
      </c>
      <c r="K98" t="str">
        <f ca="1">IFERROR(__xludf.DUMMYFUNCTION("""COMPUTED_VALUE"""),"")</f>
        <v/>
      </c>
      <c r="L98" t="str">
        <f ca="1">IFERROR(__xludf.DUMMYFUNCTION("""COMPUTED_VALUE"""),"")</f>
        <v/>
      </c>
      <c r="M98" t="str">
        <f ca="1">IFERROR(__xludf.DUMMYFUNCTION("""COMPUTED_VALUE"""),"")</f>
        <v/>
      </c>
      <c r="N98" t="str">
        <f ca="1">IFERROR(__xludf.DUMMYFUNCTION("""COMPUTED_VALUE"""),"")</f>
        <v/>
      </c>
      <c r="O98" t="str">
        <f ca="1">IFERROR(__xludf.DUMMYFUNCTION("""COMPUTED_VALUE"""),"")</f>
        <v/>
      </c>
      <c r="P98" t="str">
        <f ca="1">IFERROR(__xludf.DUMMYFUNCTION("""COMPUTED_VALUE"""),"")</f>
        <v/>
      </c>
    </row>
    <row r="99" spans="1:16" ht="13.2" x14ac:dyDescent="0.25">
      <c r="A99" s="1" t="str">
        <f ca="1">IFERROR(__xludf.DUMMYFUNCTION("""COMPUTED_VALUE"""),"")</f>
        <v/>
      </c>
      <c r="B99" t="str">
        <f ca="1">IFERROR(__xludf.DUMMYFUNCTION("""COMPUTED_VALUE"""),"")</f>
        <v/>
      </c>
      <c r="C99" t="str">
        <f ca="1">IFERROR(__xludf.DUMMYFUNCTION("""COMPUTED_VALUE"""),"")</f>
        <v/>
      </c>
      <c r="D99" t="str">
        <f ca="1">IFERROR(__xludf.DUMMYFUNCTION("""COMPUTED_VALUE"""),"")</f>
        <v/>
      </c>
      <c r="E99" t="str">
        <f ca="1">IFERROR(__xludf.DUMMYFUNCTION("""COMPUTED_VALUE"""),"")</f>
        <v/>
      </c>
      <c r="F99" t="str">
        <f ca="1">IFERROR(__xludf.DUMMYFUNCTION("""COMPUTED_VALUE"""),"")</f>
        <v/>
      </c>
      <c r="G99" t="str">
        <f ca="1">IFERROR(__xludf.DUMMYFUNCTION("""COMPUTED_VALUE"""),"")</f>
        <v/>
      </c>
      <c r="H99" t="str">
        <f ca="1">IFERROR(__xludf.DUMMYFUNCTION("""COMPUTED_VALUE"""),"")</f>
        <v/>
      </c>
      <c r="I99" t="str">
        <f ca="1">IFERROR(__xludf.DUMMYFUNCTION("""COMPUTED_VALUE"""),"")</f>
        <v/>
      </c>
      <c r="J99" t="str">
        <f ca="1">IFERROR(__xludf.DUMMYFUNCTION("""COMPUTED_VALUE"""),"")</f>
        <v/>
      </c>
      <c r="K99" t="str">
        <f ca="1">IFERROR(__xludf.DUMMYFUNCTION("""COMPUTED_VALUE"""),"")</f>
        <v/>
      </c>
      <c r="L99" t="str">
        <f ca="1">IFERROR(__xludf.DUMMYFUNCTION("""COMPUTED_VALUE"""),"")</f>
        <v/>
      </c>
      <c r="M99" t="str">
        <f ca="1">IFERROR(__xludf.DUMMYFUNCTION("""COMPUTED_VALUE"""),"")</f>
        <v/>
      </c>
      <c r="N99" t="str">
        <f ca="1">IFERROR(__xludf.DUMMYFUNCTION("""COMPUTED_VALUE"""),"")</f>
        <v/>
      </c>
      <c r="O99" t="str">
        <f ca="1">IFERROR(__xludf.DUMMYFUNCTION("""COMPUTED_VALUE"""),"")</f>
        <v/>
      </c>
      <c r="P99" t="str">
        <f ca="1">IFERROR(__xludf.DUMMYFUNCTION("""COMPUTED_VALUE"""),"")</f>
        <v/>
      </c>
    </row>
    <row r="100" spans="1:16" ht="13.2" x14ac:dyDescent="0.25">
      <c r="A100" s="1" t="str">
        <f ca="1">IFERROR(__xludf.DUMMYFUNCTION("""COMPUTED_VALUE"""),"")</f>
        <v/>
      </c>
      <c r="B100" t="str">
        <f ca="1">IFERROR(__xludf.DUMMYFUNCTION("""COMPUTED_VALUE"""),"")</f>
        <v/>
      </c>
      <c r="C100" t="str">
        <f ca="1">IFERROR(__xludf.DUMMYFUNCTION("""COMPUTED_VALUE"""),"")</f>
        <v/>
      </c>
      <c r="D100" t="str">
        <f ca="1">IFERROR(__xludf.DUMMYFUNCTION("""COMPUTED_VALUE"""),"")</f>
        <v/>
      </c>
      <c r="E100" t="str">
        <f ca="1">IFERROR(__xludf.DUMMYFUNCTION("""COMPUTED_VALUE"""),"")</f>
        <v/>
      </c>
      <c r="F100" t="str">
        <f ca="1">IFERROR(__xludf.DUMMYFUNCTION("""COMPUTED_VALUE"""),"")</f>
        <v/>
      </c>
      <c r="G100" t="str">
        <f ca="1">IFERROR(__xludf.DUMMYFUNCTION("""COMPUTED_VALUE"""),"")</f>
        <v/>
      </c>
      <c r="H100" t="str">
        <f ca="1">IFERROR(__xludf.DUMMYFUNCTION("""COMPUTED_VALUE"""),"")</f>
        <v/>
      </c>
      <c r="I100" t="str">
        <f ca="1">IFERROR(__xludf.DUMMYFUNCTION("""COMPUTED_VALUE"""),"")</f>
        <v/>
      </c>
      <c r="J100" t="str">
        <f ca="1">IFERROR(__xludf.DUMMYFUNCTION("""COMPUTED_VALUE"""),"")</f>
        <v/>
      </c>
      <c r="K100" t="str">
        <f ca="1">IFERROR(__xludf.DUMMYFUNCTION("""COMPUTED_VALUE"""),"")</f>
        <v/>
      </c>
      <c r="L100" t="str">
        <f ca="1">IFERROR(__xludf.DUMMYFUNCTION("""COMPUTED_VALUE"""),"")</f>
        <v/>
      </c>
      <c r="M100" t="str">
        <f ca="1">IFERROR(__xludf.DUMMYFUNCTION("""COMPUTED_VALUE"""),"")</f>
        <v/>
      </c>
      <c r="N100" t="str">
        <f ca="1">IFERROR(__xludf.DUMMYFUNCTION("""COMPUTED_VALUE"""),"")</f>
        <v/>
      </c>
      <c r="O100" t="str">
        <f ca="1">IFERROR(__xludf.DUMMYFUNCTION("""COMPUTED_VALUE"""),"")</f>
        <v/>
      </c>
      <c r="P100" t="str">
        <f ca="1">IFERROR(__xludf.DUMMYFUNCTION("""COMPUTED_VALUE"""),"")</f>
        <v/>
      </c>
    </row>
    <row r="101" spans="1:16" ht="13.2" x14ac:dyDescent="0.25">
      <c r="A101" s="1" t="str">
        <f ca="1">IFERROR(__xludf.DUMMYFUNCTION("""COMPUTED_VALUE"""),"")</f>
        <v/>
      </c>
      <c r="B101" t="str">
        <f ca="1">IFERROR(__xludf.DUMMYFUNCTION("""COMPUTED_VALUE"""),"")</f>
        <v/>
      </c>
      <c r="C101" t="str">
        <f ca="1">IFERROR(__xludf.DUMMYFUNCTION("""COMPUTED_VALUE"""),"")</f>
        <v/>
      </c>
      <c r="D101" t="str">
        <f ca="1">IFERROR(__xludf.DUMMYFUNCTION("""COMPUTED_VALUE"""),"")</f>
        <v/>
      </c>
      <c r="E101" t="str">
        <f ca="1">IFERROR(__xludf.DUMMYFUNCTION("""COMPUTED_VALUE"""),"")</f>
        <v/>
      </c>
      <c r="F101" t="str">
        <f ca="1">IFERROR(__xludf.DUMMYFUNCTION("""COMPUTED_VALUE"""),"")</f>
        <v/>
      </c>
      <c r="G101" t="str">
        <f ca="1">IFERROR(__xludf.DUMMYFUNCTION("""COMPUTED_VALUE"""),"")</f>
        <v/>
      </c>
      <c r="H101" t="str">
        <f ca="1">IFERROR(__xludf.DUMMYFUNCTION("""COMPUTED_VALUE"""),"")</f>
        <v/>
      </c>
      <c r="I101" t="str">
        <f ca="1">IFERROR(__xludf.DUMMYFUNCTION("""COMPUTED_VALUE"""),"")</f>
        <v/>
      </c>
      <c r="J101" t="str">
        <f ca="1">IFERROR(__xludf.DUMMYFUNCTION("""COMPUTED_VALUE"""),"")</f>
        <v/>
      </c>
      <c r="K101" t="str">
        <f ca="1">IFERROR(__xludf.DUMMYFUNCTION("""COMPUTED_VALUE"""),"")</f>
        <v/>
      </c>
      <c r="L101" t="str">
        <f ca="1">IFERROR(__xludf.DUMMYFUNCTION("""COMPUTED_VALUE"""),"")</f>
        <v/>
      </c>
      <c r="M101" t="str">
        <f ca="1">IFERROR(__xludf.DUMMYFUNCTION("""COMPUTED_VALUE"""),"")</f>
        <v/>
      </c>
      <c r="N101" t="str">
        <f ca="1">IFERROR(__xludf.DUMMYFUNCTION("""COMPUTED_VALUE"""),"")</f>
        <v/>
      </c>
      <c r="O101" t="str">
        <f ca="1">IFERROR(__xludf.DUMMYFUNCTION("""COMPUTED_VALUE"""),"")</f>
        <v/>
      </c>
      <c r="P101" t="str">
        <f ca="1">IFERROR(__xludf.DUMMYFUNCTION("""COMPUTED_VALUE"""),"")</f>
        <v/>
      </c>
    </row>
    <row r="102" spans="1:16" ht="13.2" x14ac:dyDescent="0.25">
      <c r="A102" s="1" t="str">
        <f ca="1">IFERROR(__xludf.DUMMYFUNCTION("""COMPUTED_VALUE"""),"")</f>
        <v/>
      </c>
      <c r="B102" t="str">
        <f ca="1">IFERROR(__xludf.DUMMYFUNCTION("""COMPUTED_VALUE"""),"")</f>
        <v/>
      </c>
      <c r="C102" t="str">
        <f ca="1">IFERROR(__xludf.DUMMYFUNCTION("""COMPUTED_VALUE"""),"")</f>
        <v/>
      </c>
      <c r="D102" t="str">
        <f ca="1">IFERROR(__xludf.DUMMYFUNCTION("""COMPUTED_VALUE"""),"")</f>
        <v/>
      </c>
      <c r="E102" t="str">
        <f ca="1">IFERROR(__xludf.DUMMYFUNCTION("""COMPUTED_VALUE"""),"")</f>
        <v/>
      </c>
      <c r="F102" t="str">
        <f ca="1">IFERROR(__xludf.DUMMYFUNCTION("""COMPUTED_VALUE"""),"")</f>
        <v/>
      </c>
      <c r="G102" t="str">
        <f ca="1">IFERROR(__xludf.DUMMYFUNCTION("""COMPUTED_VALUE"""),"")</f>
        <v/>
      </c>
      <c r="H102" t="str">
        <f ca="1">IFERROR(__xludf.DUMMYFUNCTION("""COMPUTED_VALUE"""),"")</f>
        <v/>
      </c>
      <c r="I102" t="str">
        <f ca="1">IFERROR(__xludf.DUMMYFUNCTION("""COMPUTED_VALUE"""),"")</f>
        <v/>
      </c>
      <c r="J102" t="str">
        <f ca="1">IFERROR(__xludf.DUMMYFUNCTION("""COMPUTED_VALUE"""),"")</f>
        <v/>
      </c>
      <c r="K102" t="str">
        <f ca="1">IFERROR(__xludf.DUMMYFUNCTION("""COMPUTED_VALUE"""),"")</f>
        <v/>
      </c>
      <c r="L102" t="str">
        <f ca="1">IFERROR(__xludf.DUMMYFUNCTION("""COMPUTED_VALUE"""),"")</f>
        <v/>
      </c>
      <c r="M102" t="str">
        <f ca="1">IFERROR(__xludf.DUMMYFUNCTION("""COMPUTED_VALUE"""),"")</f>
        <v/>
      </c>
      <c r="N102" t="str">
        <f ca="1">IFERROR(__xludf.DUMMYFUNCTION("""COMPUTED_VALUE"""),"")</f>
        <v/>
      </c>
      <c r="O102" t="str">
        <f ca="1">IFERROR(__xludf.DUMMYFUNCTION("""COMPUTED_VALUE"""),"")</f>
        <v/>
      </c>
      <c r="P102" t="str">
        <f ca="1">IFERROR(__xludf.DUMMYFUNCTION("""COMPUTED_VALUE"""),"")</f>
        <v/>
      </c>
    </row>
    <row r="103" spans="1:16" ht="13.2" x14ac:dyDescent="0.25">
      <c r="A103" s="1" t="str">
        <f ca="1">IFERROR(__xludf.DUMMYFUNCTION("""COMPUTED_VALUE"""),"")</f>
        <v/>
      </c>
      <c r="B103" t="str">
        <f ca="1">IFERROR(__xludf.DUMMYFUNCTION("""COMPUTED_VALUE"""),"")</f>
        <v/>
      </c>
      <c r="C103" t="str">
        <f ca="1">IFERROR(__xludf.DUMMYFUNCTION("""COMPUTED_VALUE"""),"")</f>
        <v/>
      </c>
      <c r="D103" t="str">
        <f ca="1">IFERROR(__xludf.DUMMYFUNCTION("""COMPUTED_VALUE"""),"")</f>
        <v/>
      </c>
      <c r="E103" t="str">
        <f ca="1">IFERROR(__xludf.DUMMYFUNCTION("""COMPUTED_VALUE"""),"")</f>
        <v/>
      </c>
      <c r="F103" t="str">
        <f ca="1">IFERROR(__xludf.DUMMYFUNCTION("""COMPUTED_VALUE"""),"")</f>
        <v/>
      </c>
      <c r="G103" t="str">
        <f ca="1">IFERROR(__xludf.DUMMYFUNCTION("""COMPUTED_VALUE"""),"")</f>
        <v/>
      </c>
      <c r="H103" t="str">
        <f ca="1">IFERROR(__xludf.DUMMYFUNCTION("""COMPUTED_VALUE"""),"")</f>
        <v/>
      </c>
      <c r="I103" t="str">
        <f ca="1">IFERROR(__xludf.DUMMYFUNCTION("""COMPUTED_VALUE"""),"")</f>
        <v/>
      </c>
      <c r="J103" t="str">
        <f ca="1">IFERROR(__xludf.DUMMYFUNCTION("""COMPUTED_VALUE"""),"")</f>
        <v/>
      </c>
      <c r="K103" t="str">
        <f ca="1">IFERROR(__xludf.DUMMYFUNCTION("""COMPUTED_VALUE"""),"")</f>
        <v/>
      </c>
      <c r="L103" t="str">
        <f ca="1">IFERROR(__xludf.DUMMYFUNCTION("""COMPUTED_VALUE"""),"")</f>
        <v/>
      </c>
      <c r="M103" t="str">
        <f ca="1">IFERROR(__xludf.DUMMYFUNCTION("""COMPUTED_VALUE"""),"")</f>
        <v/>
      </c>
      <c r="N103" t="str">
        <f ca="1">IFERROR(__xludf.DUMMYFUNCTION("""COMPUTED_VALUE"""),"")</f>
        <v/>
      </c>
      <c r="O103" t="str">
        <f ca="1">IFERROR(__xludf.DUMMYFUNCTION("""COMPUTED_VALUE"""),"")</f>
        <v/>
      </c>
      <c r="P103" t="str">
        <f ca="1">IFERROR(__xludf.DUMMYFUNCTION("""COMPUTED_VALUE"""),"")</f>
        <v/>
      </c>
    </row>
    <row r="104" spans="1:16" ht="13.2" x14ac:dyDescent="0.25">
      <c r="A104" s="1" t="str">
        <f ca="1">IFERROR(__xludf.DUMMYFUNCTION("""COMPUTED_VALUE"""),"")</f>
        <v/>
      </c>
      <c r="B104" t="str">
        <f ca="1">IFERROR(__xludf.DUMMYFUNCTION("""COMPUTED_VALUE"""),"")</f>
        <v/>
      </c>
      <c r="C104" t="str">
        <f ca="1">IFERROR(__xludf.DUMMYFUNCTION("""COMPUTED_VALUE"""),"")</f>
        <v/>
      </c>
      <c r="D104" t="str">
        <f ca="1">IFERROR(__xludf.DUMMYFUNCTION("""COMPUTED_VALUE"""),"")</f>
        <v/>
      </c>
      <c r="E104" t="str">
        <f ca="1">IFERROR(__xludf.DUMMYFUNCTION("""COMPUTED_VALUE"""),"")</f>
        <v/>
      </c>
      <c r="F104" t="str">
        <f ca="1">IFERROR(__xludf.DUMMYFUNCTION("""COMPUTED_VALUE"""),"")</f>
        <v/>
      </c>
      <c r="G104" t="str">
        <f ca="1">IFERROR(__xludf.DUMMYFUNCTION("""COMPUTED_VALUE"""),"")</f>
        <v/>
      </c>
      <c r="H104" t="str">
        <f ca="1">IFERROR(__xludf.DUMMYFUNCTION("""COMPUTED_VALUE"""),"")</f>
        <v/>
      </c>
      <c r="I104" t="str">
        <f ca="1">IFERROR(__xludf.DUMMYFUNCTION("""COMPUTED_VALUE"""),"")</f>
        <v/>
      </c>
      <c r="J104" t="str">
        <f ca="1">IFERROR(__xludf.DUMMYFUNCTION("""COMPUTED_VALUE"""),"")</f>
        <v/>
      </c>
      <c r="K104" t="str">
        <f ca="1">IFERROR(__xludf.DUMMYFUNCTION("""COMPUTED_VALUE"""),"")</f>
        <v/>
      </c>
      <c r="L104" t="str">
        <f ca="1">IFERROR(__xludf.DUMMYFUNCTION("""COMPUTED_VALUE"""),"")</f>
        <v/>
      </c>
      <c r="M104" t="str">
        <f ca="1">IFERROR(__xludf.DUMMYFUNCTION("""COMPUTED_VALUE"""),"")</f>
        <v/>
      </c>
      <c r="N104" t="str">
        <f ca="1">IFERROR(__xludf.DUMMYFUNCTION("""COMPUTED_VALUE"""),"")</f>
        <v/>
      </c>
      <c r="O104" t="str">
        <f ca="1">IFERROR(__xludf.DUMMYFUNCTION("""COMPUTED_VALUE"""),"")</f>
        <v/>
      </c>
      <c r="P104" t="str">
        <f ca="1">IFERROR(__xludf.DUMMYFUNCTION("""COMPUTED_VALUE"""),"")</f>
        <v/>
      </c>
    </row>
    <row r="105" spans="1:16" ht="13.2" x14ac:dyDescent="0.25">
      <c r="A105" s="1" t="str">
        <f ca="1">IFERROR(__xludf.DUMMYFUNCTION("""COMPUTED_VALUE"""),"")</f>
        <v/>
      </c>
      <c r="B105" t="str">
        <f ca="1">IFERROR(__xludf.DUMMYFUNCTION("""COMPUTED_VALUE"""),"")</f>
        <v/>
      </c>
      <c r="C105" t="str">
        <f ca="1">IFERROR(__xludf.DUMMYFUNCTION("""COMPUTED_VALUE"""),"")</f>
        <v/>
      </c>
      <c r="D105" t="str">
        <f ca="1">IFERROR(__xludf.DUMMYFUNCTION("""COMPUTED_VALUE"""),"")</f>
        <v/>
      </c>
      <c r="E105" t="str">
        <f ca="1">IFERROR(__xludf.DUMMYFUNCTION("""COMPUTED_VALUE"""),"")</f>
        <v/>
      </c>
      <c r="F105" t="str">
        <f ca="1">IFERROR(__xludf.DUMMYFUNCTION("""COMPUTED_VALUE"""),"")</f>
        <v/>
      </c>
      <c r="G105" t="str">
        <f ca="1">IFERROR(__xludf.DUMMYFUNCTION("""COMPUTED_VALUE"""),"")</f>
        <v/>
      </c>
      <c r="H105" t="str">
        <f ca="1">IFERROR(__xludf.DUMMYFUNCTION("""COMPUTED_VALUE"""),"")</f>
        <v/>
      </c>
      <c r="I105" t="str">
        <f ca="1">IFERROR(__xludf.DUMMYFUNCTION("""COMPUTED_VALUE"""),"")</f>
        <v/>
      </c>
      <c r="J105" t="str">
        <f ca="1">IFERROR(__xludf.DUMMYFUNCTION("""COMPUTED_VALUE"""),"")</f>
        <v/>
      </c>
      <c r="K105" t="str">
        <f ca="1">IFERROR(__xludf.DUMMYFUNCTION("""COMPUTED_VALUE"""),"")</f>
        <v/>
      </c>
      <c r="L105" t="str">
        <f ca="1">IFERROR(__xludf.DUMMYFUNCTION("""COMPUTED_VALUE"""),"")</f>
        <v/>
      </c>
      <c r="M105" t="str">
        <f ca="1">IFERROR(__xludf.DUMMYFUNCTION("""COMPUTED_VALUE"""),"")</f>
        <v/>
      </c>
      <c r="N105" t="str">
        <f ca="1">IFERROR(__xludf.DUMMYFUNCTION("""COMPUTED_VALUE"""),"")</f>
        <v/>
      </c>
      <c r="O105" t="str">
        <f ca="1">IFERROR(__xludf.DUMMYFUNCTION("""COMPUTED_VALUE"""),"")</f>
        <v/>
      </c>
      <c r="P105" t="str">
        <f ca="1">IFERROR(__xludf.DUMMYFUNCTION("""COMPUTED_VALUE"""),"")</f>
        <v/>
      </c>
    </row>
    <row r="106" spans="1:16" ht="13.2" x14ac:dyDescent="0.25">
      <c r="A106" s="1" t="str">
        <f ca="1">IFERROR(__xludf.DUMMYFUNCTION("""COMPUTED_VALUE"""),"")</f>
        <v/>
      </c>
      <c r="B106" t="str">
        <f ca="1">IFERROR(__xludf.DUMMYFUNCTION("""COMPUTED_VALUE"""),"")</f>
        <v/>
      </c>
      <c r="C106" t="str">
        <f ca="1">IFERROR(__xludf.DUMMYFUNCTION("""COMPUTED_VALUE"""),"")</f>
        <v/>
      </c>
      <c r="D106" t="str">
        <f ca="1">IFERROR(__xludf.DUMMYFUNCTION("""COMPUTED_VALUE"""),"")</f>
        <v/>
      </c>
      <c r="E106" t="str">
        <f ca="1">IFERROR(__xludf.DUMMYFUNCTION("""COMPUTED_VALUE"""),"")</f>
        <v/>
      </c>
      <c r="F106" t="str">
        <f ca="1">IFERROR(__xludf.DUMMYFUNCTION("""COMPUTED_VALUE"""),"")</f>
        <v/>
      </c>
      <c r="G106" t="str">
        <f ca="1">IFERROR(__xludf.DUMMYFUNCTION("""COMPUTED_VALUE"""),"")</f>
        <v/>
      </c>
      <c r="H106" t="str">
        <f ca="1">IFERROR(__xludf.DUMMYFUNCTION("""COMPUTED_VALUE"""),"")</f>
        <v/>
      </c>
      <c r="I106" t="str">
        <f ca="1">IFERROR(__xludf.DUMMYFUNCTION("""COMPUTED_VALUE"""),"")</f>
        <v/>
      </c>
      <c r="J106" t="str">
        <f ca="1">IFERROR(__xludf.DUMMYFUNCTION("""COMPUTED_VALUE"""),"")</f>
        <v/>
      </c>
      <c r="K106" t="str">
        <f ca="1">IFERROR(__xludf.DUMMYFUNCTION("""COMPUTED_VALUE"""),"")</f>
        <v/>
      </c>
      <c r="L106" t="str">
        <f ca="1">IFERROR(__xludf.DUMMYFUNCTION("""COMPUTED_VALUE"""),"")</f>
        <v/>
      </c>
      <c r="M106" t="str">
        <f ca="1">IFERROR(__xludf.DUMMYFUNCTION("""COMPUTED_VALUE"""),"")</f>
        <v/>
      </c>
      <c r="N106" t="str">
        <f ca="1">IFERROR(__xludf.DUMMYFUNCTION("""COMPUTED_VALUE"""),"")</f>
        <v/>
      </c>
      <c r="O106" t="str">
        <f ca="1">IFERROR(__xludf.DUMMYFUNCTION("""COMPUTED_VALUE"""),"")</f>
        <v/>
      </c>
      <c r="P106" t="str">
        <f ca="1">IFERROR(__xludf.DUMMYFUNCTION("""COMPUTED_VALUE"""),"")</f>
        <v/>
      </c>
    </row>
    <row r="107" spans="1:16" ht="13.2" x14ac:dyDescent="0.25">
      <c r="A107" s="1" t="str">
        <f ca="1">IFERROR(__xludf.DUMMYFUNCTION("""COMPUTED_VALUE"""),"")</f>
        <v/>
      </c>
      <c r="B107" t="str">
        <f ca="1">IFERROR(__xludf.DUMMYFUNCTION("""COMPUTED_VALUE"""),"")</f>
        <v/>
      </c>
      <c r="C107" t="str">
        <f ca="1">IFERROR(__xludf.DUMMYFUNCTION("""COMPUTED_VALUE"""),"")</f>
        <v/>
      </c>
      <c r="D107" t="str">
        <f ca="1">IFERROR(__xludf.DUMMYFUNCTION("""COMPUTED_VALUE"""),"")</f>
        <v/>
      </c>
      <c r="E107" t="str">
        <f ca="1">IFERROR(__xludf.DUMMYFUNCTION("""COMPUTED_VALUE"""),"")</f>
        <v/>
      </c>
      <c r="F107" t="str">
        <f ca="1">IFERROR(__xludf.DUMMYFUNCTION("""COMPUTED_VALUE"""),"")</f>
        <v/>
      </c>
      <c r="G107" t="str">
        <f ca="1">IFERROR(__xludf.DUMMYFUNCTION("""COMPUTED_VALUE"""),"")</f>
        <v/>
      </c>
      <c r="H107" t="str">
        <f ca="1">IFERROR(__xludf.DUMMYFUNCTION("""COMPUTED_VALUE"""),"")</f>
        <v/>
      </c>
      <c r="I107" t="str">
        <f ca="1">IFERROR(__xludf.DUMMYFUNCTION("""COMPUTED_VALUE"""),"")</f>
        <v/>
      </c>
      <c r="J107" t="str">
        <f ca="1">IFERROR(__xludf.DUMMYFUNCTION("""COMPUTED_VALUE"""),"")</f>
        <v/>
      </c>
      <c r="K107" t="str">
        <f ca="1">IFERROR(__xludf.DUMMYFUNCTION("""COMPUTED_VALUE"""),"")</f>
        <v/>
      </c>
      <c r="L107" t="str">
        <f ca="1">IFERROR(__xludf.DUMMYFUNCTION("""COMPUTED_VALUE"""),"")</f>
        <v/>
      </c>
      <c r="M107" t="str">
        <f ca="1">IFERROR(__xludf.DUMMYFUNCTION("""COMPUTED_VALUE"""),"")</f>
        <v/>
      </c>
      <c r="N107" t="str">
        <f ca="1">IFERROR(__xludf.DUMMYFUNCTION("""COMPUTED_VALUE"""),"")</f>
        <v/>
      </c>
      <c r="O107" t="str">
        <f ca="1">IFERROR(__xludf.DUMMYFUNCTION("""COMPUTED_VALUE"""),"")</f>
        <v/>
      </c>
      <c r="P107" t="str">
        <f ca="1">IFERROR(__xludf.DUMMYFUNCTION("""COMPUTED_VALUE"""),"")</f>
        <v/>
      </c>
    </row>
    <row r="108" spans="1:16" ht="13.2" x14ac:dyDescent="0.25">
      <c r="A108" s="1" t="str">
        <f ca="1">IFERROR(__xludf.DUMMYFUNCTION("""COMPUTED_VALUE"""),"")</f>
        <v/>
      </c>
      <c r="B108" t="str">
        <f ca="1">IFERROR(__xludf.DUMMYFUNCTION("""COMPUTED_VALUE"""),"")</f>
        <v/>
      </c>
      <c r="C108" t="str">
        <f ca="1">IFERROR(__xludf.DUMMYFUNCTION("""COMPUTED_VALUE"""),"")</f>
        <v/>
      </c>
      <c r="D108" t="str">
        <f ca="1">IFERROR(__xludf.DUMMYFUNCTION("""COMPUTED_VALUE"""),"")</f>
        <v/>
      </c>
      <c r="E108" t="str">
        <f ca="1">IFERROR(__xludf.DUMMYFUNCTION("""COMPUTED_VALUE"""),"")</f>
        <v/>
      </c>
      <c r="F108" t="str">
        <f ca="1">IFERROR(__xludf.DUMMYFUNCTION("""COMPUTED_VALUE"""),"")</f>
        <v/>
      </c>
      <c r="G108" t="str">
        <f ca="1">IFERROR(__xludf.DUMMYFUNCTION("""COMPUTED_VALUE"""),"")</f>
        <v/>
      </c>
      <c r="H108" t="str">
        <f ca="1">IFERROR(__xludf.DUMMYFUNCTION("""COMPUTED_VALUE"""),"")</f>
        <v/>
      </c>
      <c r="I108" t="str">
        <f ca="1">IFERROR(__xludf.DUMMYFUNCTION("""COMPUTED_VALUE"""),"")</f>
        <v/>
      </c>
      <c r="J108" t="str">
        <f ca="1">IFERROR(__xludf.DUMMYFUNCTION("""COMPUTED_VALUE"""),"")</f>
        <v/>
      </c>
      <c r="K108" t="str">
        <f ca="1">IFERROR(__xludf.DUMMYFUNCTION("""COMPUTED_VALUE"""),"")</f>
        <v/>
      </c>
      <c r="L108" t="str">
        <f ca="1">IFERROR(__xludf.DUMMYFUNCTION("""COMPUTED_VALUE"""),"")</f>
        <v/>
      </c>
      <c r="M108" t="str">
        <f ca="1">IFERROR(__xludf.DUMMYFUNCTION("""COMPUTED_VALUE"""),"")</f>
        <v/>
      </c>
      <c r="N108" t="str">
        <f ca="1">IFERROR(__xludf.DUMMYFUNCTION("""COMPUTED_VALUE"""),"")</f>
        <v/>
      </c>
      <c r="O108" t="str">
        <f ca="1">IFERROR(__xludf.DUMMYFUNCTION("""COMPUTED_VALUE"""),"")</f>
        <v/>
      </c>
      <c r="P108" t="str">
        <f ca="1">IFERROR(__xludf.DUMMYFUNCTION("""COMPUTED_VALUE"""),"")</f>
        <v/>
      </c>
    </row>
    <row r="109" spans="1:16" ht="13.2" x14ac:dyDescent="0.25">
      <c r="A109" s="1" t="str">
        <f ca="1">IFERROR(__xludf.DUMMYFUNCTION("""COMPUTED_VALUE"""),"")</f>
        <v/>
      </c>
      <c r="B109" t="str">
        <f ca="1">IFERROR(__xludf.DUMMYFUNCTION("""COMPUTED_VALUE"""),"")</f>
        <v/>
      </c>
      <c r="C109" t="str">
        <f ca="1">IFERROR(__xludf.DUMMYFUNCTION("""COMPUTED_VALUE"""),"")</f>
        <v/>
      </c>
      <c r="D109" t="str">
        <f ca="1">IFERROR(__xludf.DUMMYFUNCTION("""COMPUTED_VALUE"""),"")</f>
        <v/>
      </c>
      <c r="E109" t="str">
        <f ca="1">IFERROR(__xludf.DUMMYFUNCTION("""COMPUTED_VALUE"""),"")</f>
        <v/>
      </c>
      <c r="F109" t="str">
        <f ca="1">IFERROR(__xludf.DUMMYFUNCTION("""COMPUTED_VALUE"""),"")</f>
        <v/>
      </c>
      <c r="G109" t="str">
        <f ca="1">IFERROR(__xludf.DUMMYFUNCTION("""COMPUTED_VALUE"""),"")</f>
        <v/>
      </c>
      <c r="H109" t="str">
        <f ca="1">IFERROR(__xludf.DUMMYFUNCTION("""COMPUTED_VALUE"""),"")</f>
        <v/>
      </c>
      <c r="I109" t="str">
        <f ca="1">IFERROR(__xludf.DUMMYFUNCTION("""COMPUTED_VALUE"""),"")</f>
        <v/>
      </c>
      <c r="J109" t="str">
        <f ca="1">IFERROR(__xludf.DUMMYFUNCTION("""COMPUTED_VALUE"""),"")</f>
        <v/>
      </c>
      <c r="K109" t="str">
        <f ca="1">IFERROR(__xludf.DUMMYFUNCTION("""COMPUTED_VALUE"""),"")</f>
        <v/>
      </c>
      <c r="L109" t="str">
        <f ca="1">IFERROR(__xludf.DUMMYFUNCTION("""COMPUTED_VALUE"""),"")</f>
        <v/>
      </c>
      <c r="M109" t="str">
        <f ca="1">IFERROR(__xludf.DUMMYFUNCTION("""COMPUTED_VALUE"""),"")</f>
        <v/>
      </c>
      <c r="N109" t="str">
        <f ca="1">IFERROR(__xludf.DUMMYFUNCTION("""COMPUTED_VALUE"""),"")</f>
        <v/>
      </c>
      <c r="O109" t="str">
        <f ca="1">IFERROR(__xludf.DUMMYFUNCTION("""COMPUTED_VALUE"""),"")</f>
        <v/>
      </c>
      <c r="P109" t="str">
        <f ca="1">IFERROR(__xludf.DUMMYFUNCTION("""COMPUTED_VALUE"""),"")</f>
        <v/>
      </c>
    </row>
    <row r="110" spans="1:16" ht="13.2" x14ac:dyDescent="0.25">
      <c r="A110" s="1" t="str">
        <f ca="1">IFERROR(__xludf.DUMMYFUNCTION("""COMPUTED_VALUE"""),"")</f>
        <v/>
      </c>
      <c r="B110" t="str">
        <f ca="1">IFERROR(__xludf.DUMMYFUNCTION("""COMPUTED_VALUE"""),"")</f>
        <v/>
      </c>
      <c r="C110" t="str">
        <f ca="1">IFERROR(__xludf.DUMMYFUNCTION("""COMPUTED_VALUE"""),"")</f>
        <v/>
      </c>
      <c r="D110" t="str">
        <f ca="1">IFERROR(__xludf.DUMMYFUNCTION("""COMPUTED_VALUE"""),"")</f>
        <v/>
      </c>
      <c r="E110" t="str">
        <f ca="1">IFERROR(__xludf.DUMMYFUNCTION("""COMPUTED_VALUE"""),"")</f>
        <v/>
      </c>
      <c r="F110" t="str">
        <f ca="1">IFERROR(__xludf.DUMMYFUNCTION("""COMPUTED_VALUE"""),"")</f>
        <v/>
      </c>
      <c r="G110" t="str">
        <f ca="1">IFERROR(__xludf.DUMMYFUNCTION("""COMPUTED_VALUE"""),"")</f>
        <v/>
      </c>
      <c r="H110" t="str">
        <f ca="1">IFERROR(__xludf.DUMMYFUNCTION("""COMPUTED_VALUE"""),"")</f>
        <v/>
      </c>
      <c r="I110" t="str">
        <f ca="1">IFERROR(__xludf.DUMMYFUNCTION("""COMPUTED_VALUE"""),"")</f>
        <v/>
      </c>
      <c r="J110" t="str">
        <f ca="1">IFERROR(__xludf.DUMMYFUNCTION("""COMPUTED_VALUE"""),"")</f>
        <v/>
      </c>
      <c r="K110" t="str">
        <f ca="1">IFERROR(__xludf.DUMMYFUNCTION("""COMPUTED_VALUE"""),"")</f>
        <v/>
      </c>
      <c r="L110" t="str">
        <f ca="1">IFERROR(__xludf.DUMMYFUNCTION("""COMPUTED_VALUE"""),"")</f>
        <v/>
      </c>
      <c r="M110" t="str">
        <f ca="1">IFERROR(__xludf.DUMMYFUNCTION("""COMPUTED_VALUE"""),"")</f>
        <v/>
      </c>
      <c r="N110" t="str">
        <f ca="1">IFERROR(__xludf.DUMMYFUNCTION("""COMPUTED_VALUE"""),"")</f>
        <v/>
      </c>
      <c r="O110" t="str">
        <f ca="1">IFERROR(__xludf.DUMMYFUNCTION("""COMPUTED_VALUE"""),"")</f>
        <v/>
      </c>
      <c r="P110" t="str">
        <f ca="1">IFERROR(__xludf.DUMMYFUNCTION("""COMPUTED_VALUE"""),"")</f>
        <v/>
      </c>
    </row>
    <row r="111" spans="1:16" ht="13.2" x14ac:dyDescent="0.25">
      <c r="A111" s="1" t="str">
        <f ca="1">IFERROR(__xludf.DUMMYFUNCTION("""COMPUTED_VALUE"""),"")</f>
        <v/>
      </c>
      <c r="B111" t="str">
        <f ca="1">IFERROR(__xludf.DUMMYFUNCTION("""COMPUTED_VALUE"""),"")</f>
        <v/>
      </c>
      <c r="C111" t="str">
        <f ca="1">IFERROR(__xludf.DUMMYFUNCTION("""COMPUTED_VALUE"""),"")</f>
        <v/>
      </c>
      <c r="D111" t="str">
        <f ca="1">IFERROR(__xludf.DUMMYFUNCTION("""COMPUTED_VALUE"""),"")</f>
        <v/>
      </c>
      <c r="E111" t="str">
        <f ca="1">IFERROR(__xludf.DUMMYFUNCTION("""COMPUTED_VALUE"""),"")</f>
        <v/>
      </c>
      <c r="F111" t="str">
        <f ca="1">IFERROR(__xludf.DUMMYFUNCTION("""COMPUTED_VALUE"""),"")</f>
        <v/>
      </c>
      <c r="G111" t="str">
        <f ca="1">IFERROR(__xludf.DUMMYFUNCTION("""COMPUTED_VALUE"""),"")</f>
        <v/>
      </c>
      <c r="H111" t="str">
        <f ca="1">IFERROR(__xludf.DUMMYFUNCTION("""COMPUTED_VALUE"""),"")</f>
        <v/>
      </c>
      <c r="I111" t="str">
        <f ca="1">IFERROR(__xludf.DUMMYFUNCTION("""COMPUTED_VALUE"""),"")</f>
        <v/>
      </c>
      <c r="J111" t="str">
        <f ca="1">IFERROR(__xludf.DUMMYFUNCTION("""COMPUTED_VALUE"""),"")</f>
        <v/>
      </c>
      <c r="K111" t="str">
        <f ca="1">IFERROR(__xludf.DUMMYFUNCTION("""COMPUTED_VALUE"""),"")</f>
        <v/>
      </c>
      <c r="L111" t="str">
        <f ca="1">IFERROR(__xludf.DUMMYFUNCTION("""COMPUTED_VALUE"""),"")</f>
        <v/>
      </c>
      <c r="M111" t="str">
        <f ca="1">IFERROR(__xludf.DUMMYFUNCTION("""COMPUTED_VALUE"""),"")</f>
        <v/>
      </c>
      <c r="N111" t="str">
        <f ca="1">IFERROR(__xludf.DUMMYFUNCTION("""COMPUTED_VALUE"""),"")</f>
        <v/>
      </c>
      <c r="O111" t="str">
        <f ca="1">IFERROR(__xludf.DUMMYFUNCTION("""COMPUTED_VALUE"""),"")</f>
        <v/>
      </c>
      <c r="P111" t="str">
        <f ca="1">IFERROR(__xludf.DUMMYFUNCTION("""COMPUTED_VALUE"""),"")</f>
        <v/>
      </c>
    </row>
    <row r="112" spans="1:16" ht="13.2" x14ac:dyDescent="0.25">
      <c r="A112" s="1" t="str">
        <f ca="1">IFERROR(__xludf.DUMMYFUNCTION("""COMPUTED_VALUE"""),"")</f>
        <v/>
      </c>
      <c r="B112" t="str">
        <f ca="1">IFERROR(__xludf.DUMMYFUNCTION("""COMPUTED_VALUE"""),"")</f>
        <v/>
      </c>
      <c r="C112" t="str">
        <f ca="1">IFERROR(__xludf.DUMMYFUNCTION("""COMPUTED_VALUE"""),"")</f>
        <v/>
      </c>
      <c r="D112" t="str">
        <f ca="1">IFERROR(__xludf.DUMMYFUNCTION("""COMPUTED_VALUE"""),"")</f>
        <v/>
      </c>
      <c r="E112" t="str">
        <f ca="1">IFERROR(__xludf.DUMMYFUNCTION("""COMPUTED_VALUE"""),"")</f>
        <v/>
      </c>
      <c r="F112" t="str">
        <f ca="1">IFERROR(__xludf.DUMMYFUNCTION("""COMPUTED_VALUE"""),"")</f>
        <v/>
      </c>
      <c r="G112" t="str">
        <f ca="1">IFERROR(__xludf.DUMMYFUNCTION("""COMPUTED_VALUE"""),"")</f>
        <v/>
      </c>
      <c r="H112" t="str">
        <f ca="1">IFERROR(__xludf.DUMMYFUNCTION("""COMPUTED_VALUE"""),"")</f>
        <v/>
      </c>
      <c r="I112" t="str">
        <f ca="1">IFERROR(__xludf.DUMMYFUNCTION("""COMPUTED_VALUE"""),"")</f>
        <v/>
      </c>
      <c r="J112" t="str">
        <f ca="1">IFERROR(__xludf.DUMMYFUNCTION("""COMPUTED_VALUE"""),"")</f>
        <v/>
      </c>
      <c r="K112" t="str">
        <f ca="1">IFERROR(__xludf.DUMMYFUNCTION("""COMPUTED_VALUE"""),"")</f>
        <v/>
      </c>
      <c r="L112" t="str">
        <f ca="1">IFERROR(__xludf.DUMMYFUNCTION("""COMPUTED_VALUE"""),"")</f>
        <v/>
      </c>
      <c r="M112" t="str">
        <f ca="1">IFERROR(__xludf.DUMMYFUNCTION("""COMPUTED_VALUE"""),"")</f>
        <v/>
      </c>
      <c r="N112" t="str">
        <f ca="1">IFERROR(__xludf.DUMMYFUNCTION("""COMPUTED_VALUE"""),"")</f>
        <v/>
      </c>
      <c r="O112" t="str">
        <f ca="1">IFERROR(__xludf.DUMMYFUNCTION("""COMPUTED_VALUE"""),"")</f>
        <v/>
      </c>
      <c r="P112" t="str">
        <f ca="1">IFERROR(__xludf.DUMMYFUNCTION("""COMPUTED_VALUE"""),"")</f>
        <v/>
      </c>
    </row>
    <row r="113" spans="1:16" ht="13.2" x14ac:dyDescent="0.25">
      <c r="A113" s="1" t="str">
        <f ca="1">IFERROR(__xludf.DUMMYFUNCTION("""COMPUTED_VALUE"""),"")</f>
        <v/>
      </c>
      <c r="B113" t="str">
        <f ca="1">IFERROR(__xludf.DUMMYFUNCTION("""COMPUTED_VALUE"""),"")</f>
        <v/>
      </c>
      <c r="C113" t="str">
        <f ca="1">IFERROR(__xludf.DUMMYFUNCTION("""COMPUTED_VALUE"""),"")</f>
        <v/>
      </c>
      <c r="D113" t="str">
        <f ca="1">IFERROR(__xludf.DUMMYFUNCTION("""COMPUTED_VALUE"""),"")</f>
        <v/>
      </c>
      <c r="E113" t="str">
        <f ca="1">IFERROR(__xludf.DUMMYFUNCTION("""COMPUTED_VALUE"""),"")</f>
        <v/>
      </c>
      <c r="F113" t="str">
        <f ca="1">IFERROR(__xludf.DUMMYFUNCTION("""COMPUTED_VALUE"""),"")</f>
        <v/>
      </c>
      <c r="G113" t="str">
        <f ca="1">IFERROR(__xludf.DUMMYFUNCTION("""COMPUTED_VALUE"""),"")</f>
        <v/>
      </c>
      <c r="H113" t="str">
        <f ca="1">IFERROR(__xludf.DUMMYFUNCTION("""COMPUTED_VALUE"""),"")</f>
        <v/>
      </c>
      <c r="I113" t="str">
        <f ca="1">IFERROR(__xludf.DUMMYFUNCTION("""COMPUTED_VALUE"""),"")</f>
        <v/>
      </c>
      <c r="J113" t="str">
        <f ca="1">IFERROR(__xludf.DUMMYFUNCTION("""COMPUTED_VALUE"""),"")</f>
        <v/>
      </c>
      <c r="K113" t="str">
        <f ca="1">IFERROR(__xludf.DUMMYFUNCTION("""COMPUTED_VALUE"""),"")</f>
        <v/>
      </c>
      <c r="L113" t="str">
        <f ca="1">IFERROR(__xludf.DUMMYFUNCTION("""COMPUTED_VALUE"""),"")</f>
        <v/>
      </c>
      <c r="M113" t="str">
        <f ca="1">IFERROR(__xludf.DUMMYFUNCTION("""COMPUTED_VALUE"""),"")</f>
        <v/>
      </c>
      <c r="N113" t="str">
        <f ca="1">IFERROR(__xludf.DUMMYFUNCTION("""COMPUTED_VALUE"""),"")</f>
        <v/>
      </c>
      <c r="O113" t="str">
        <f ca="1">IFERROR(__xludf.DUMMYFUNCTION("""COMPUTED_VALUE"""),"")</f>
        <v/>
      </c>
      <c r="P113" t="str">
        <f ca="1">IFERROR(__xludf.DUMMYFUNCTION("""COMPUTED_VALUE"""),"")</f>
        <v/>
      </c>
    </row>
    <row r="114" spans="1:16" ht="13.2" x14ac:dyDescent="0.25">
      <c r="A114" s="1" t="str">
        <f ca="1">IFERROR(__xludf.DUMMYFUNCTION("""COMPUTED_VALUE"""),"")</f>
        <v/>
      </c>
      <c r="B114" t="str">
        <f ca="1">IFERROR(__xludf.DUMMYFUNCTION("""COMPUTED_VALUE"""),"")</f>
        <v/>
      </c>
      <c r="C114" t="str">
        <f ca="1">IFERROR(__xludf.DUMMYFUNCTION("""COMPUTED_VALUE"""),"")</f>
        <v/>
      </c>
      <c r="D114" t="str">
        <f ca="1">IFERROR(__xludf.DUMMYFUNCTION("""COMPUTED_VALUE"""),"")</f>
        <v/>
      </c>
      <c r="E114" t="str">
        <f ca="1">IFERROR(__xludf.DUMMYFUNCTION("""COMPUTED_VALUE"""),"")</f>
        <v/>
      </c>
      <c r="F114" t="str">
        <f ca="1">IFERROR(__xludf.DUMMYFUNCTION("""COMPUTED_VALUE"""),"")</f>
        <v/>
      </c>
      <c r="G114" t="str">
        <f ca="1">IFERROR(__xludf.DUMMYFUNCTION("""COMPUTED_VALUE"""),"")</f>
        <v/>
      </c>
      <c r="H114" t="str">
        <f ca="1">IFERROR(__xludf.DUMMYFUNCTION("""COMPUTED_VALUE"""),"")</f>
        <v/>
      </c>
      <c r="I114" t="str">
        <f ca="1">IFERROR(__xludf.DUMMYFUNCTION("""COMPUTED_VALUE"""),"")</f>
        <v/>
      </c>
      <c r="J114" t="str">
        <f ca="1">IFERROR(__xludf.DUMMYFUNCTION("""COMPUTED_VALUE"""),"")</f>
        <v/>
      </c>
      <c r="K114" t="str">
        <f ca="1">IFERROR(__xludf.DUMMYFUNCTION("""COMPUTED_VALUE"""),"")</f>
        <v/>
      </c>
      <c r="L114" t="str">
        <f ca="1">IFERROR(__xludf.DUMMYFUNCTION("""COMPUTED_VALUE"""),"")</f>
        <v/>
      </c>
      <c r="M114" t="str">
        <f ca="1">IFERROR(__xludf.DUMMYFUNCTION("""COMPUTED_VALUE"""),"")</f>
        <v/>
      </c>
      <c r="N114" t="str">
        <f ca="1">IFERROR(__xludf.DUMMYFUNCTION("""COMPUTED_VALUE"""),"")</f>
        <v/>
      </c>
      <c r="O114" t="str">
        <f ca="1">IFERROR(__xludf.DUMMYFUNCTION("""COMPUTED_VALUE"""),"")</f>
        <v/>
      </c>
      <c r="P114" t="str">
        <f ca="1">IFERROR(__xludf.DUMMYFUNCTION("""COMPUTED_VALUE"""),"")</f>
        <v/>
      </c>
    </row>
    <row r="115" spans="1:16" ht="13.2" x14ac:dyDescent="0.25">
      <c r="A115" s="1" t="str">
        <f ca="1">IFERROR(__xludf.DUMMYFUNCTION("""COMPUTED_VALUE"""),"")</f>
        <v/>
      </c>
      <c r="B115" t="str">
        <f ca="1">IFERROR(__xludf.DUMMYFUNCTION("""COMPUTED_VALUE"""),"")</f>
        <v/>
      </c>
      <c r="C115" t="str">
        <f ca="1">IFERROR(__xludf.DUMMYFUNCTION("""COMPUTED_VALUE"""),"")</f>
        <v/>
      </c>
      <c r="D115" t="str">
        <f ca="1">IFERROR(__xludf.DUMMYFUNCTION("""COMPUTED_VALUE"""),"")</f>
        <v/>
      </c>
      <c r="E115" t="str">
        <f ca="1">IFERROR(__xludf.DUMMYFUNCTION("""COMPUTED_VALUE"""),"")</f>
        <v/>
      </c>
      <c r="F115" t="str">
        <f ca="1">IFERROR(__xludf.DUMMYFUNCTION("""COMPUTED_VALUE"""),"")</f>
        <v/>
      </c>
      <c r="G115" t="str">
        <f ca="1">IFERROR(__xludf.DUMMYFUNCTION("""COMPUTED_VALUE"""),"")</f>
        <v/>
      </c>
      <c r="H115" t="str">
        <f ca="1">IFERROR(__xludf.DUMMYFUNCTION("""COMPUTED_VALUE"""),"")</f>
        <v/>
      </c>
      <c r="I115" t="str">
        <f ca="1">IFERROR(__xludf.DUMMYFUNCTION("""COMPUTED_VALUE"""),"")</f>
        <v/>
      </c>
      <c r="J115" t="str">
        <f ca="1">IFERROR(__xludf.DUMMYFUNCTION("""COMPUTED_VALUE"""),"")</f>
        <v/>
      </c>
      <c r="K115" t="str">
        <f ca="1">IFERROR(__xludf.DUMMYFUNCTION("""COMPUTED_VALUE"""),"")</f>
        <v/>
      </c>
      <c r="L115" t="str">
        <f ca="1">IFERROR(__xludf.DUMMYFUNCTION("""COMPUTED_VALUE"""),"")</f>
        <v/>
      </c>
      <c r="M115" t="str">
        <f ca="1">IFERROR(__xludf.DUMMYFUNCTION("""COMPUTED_VALUE"""),"")</f>
        <v/>
      </c>
      <c r="N115" t="str">
        <f ca="1">IFERROR(__xludf.DUMMYFUNCTION("""COMPUTED_VALUE"""),"")</f>
        <v/>
      </c>
      <c r="O115" t="str">
        <f ca="1">IFERROR(__xludf.DUMMYFUNCTION("""COMPUTED_VALUE"""),"")</f>
        <v/>
      </c>
      <c r="P115" t="str">
        <f ca="1">IFERROR(__xludf.DUMMYFUNCTION("""COMPUTED_VALUE"""),"")</f>
        <v/>
      </c>
    </row>
    <row r="116" spans="1:16" ht="13.2" x14ac:dyDescent="0.25">
      <c r="A116" s="1" t="str">
        <f ca="1">IFERROR(__xludf.DUMMYFUNCTION("""COMPUTED_VALUE"""),"")</f>
        <v/>
      </c>
      <c r="B116" t="str">
        <f ca="1">IFERROR(__xludf.DUMMYFUNCTION("""COMPUTED_VALUE"""),"")</f>
        <v/>
      </c>
      <c r="C116" t="str">
        <f ca="1">IFERROR(__xludf.DUMMYFUNCTION("""COMPUTED_VALUE"""),"")</f>
        <v/>
      </c>
      <c r="D116" t="str">
        <f ca="1">IFERROR(__xludf.DUMMYFUNCTION("""COMPUTED_VALUE"""),"")</f>
        <v/>
      </c>
      <c r="E116" t="str">
        <f ca="1">IFERROR(__xludf.DUMMYFUNCTION("""COMPUTED_VALUE"""),"")</f>
        <v/>
      </c>
      <c r="F116" t="str">
        <f ca="1">IFERROR(__xludf.DUMMYFUNCTION("""COMPUTED_VALUE"""),"")</f>
        <v/>
      </c>
      <c r="G116" t="str">
        <f ca="1">IFERROR(__xludf.DUMMYFUNCTION("""COMPUTED_VALUE"""),"")</f>
        <v/>
      </c>
      <c r="H116" t="str">
        <f ca="1">IFERROR(__xludf.DUMMYFUNCTION("""COMPUTED_VALUE"""),"")</f>
        <v/>
      </c>
      <c r="I116" t="str">
        <f ca="1">IFERROR(__xludf.DUMMYFUNCTION("""COMPUTED_VALUE"""),"")</f>
        <v/>
      </c>
      <c r="J116" t="str">
        <f ca="1">IFERROR(__xludf.DUMMYFUNCTION("""COMPUTED_VALUE"""),"")</f>
        <v/>
      </c>
      <c r="K116" t="str">
        <f ca="1">IFERROR(__xludf.DUMMYFUNCTION("""COMPUTED_VALUE"""),"")</f>
        <v/>
      </c>
      <c r="L116" t="str">
        <f ca="1">IFERROR(__xludf.DUMMYFUNCTION("""COMPUTED_VALUE"""),"")</f>
        <v/>
      </c>
      <c r="M116" t="str">
        <f ca="1">IFERROR(__xludf.DUMMYFUNCTION("""COMPUTED_VALUE"""),"")</f>
        <v/>
      </c>
      <c r="N116" t="str">
        <f ca="1">IFERROR(__xludf.DUMMYFUNCTION("""COMPUTED_VALUE"""),"")</f>
        <v/>
      </c>
      <c r="O116" t="str">
        <f ca="1">IFERROR(__xludf.DUMMYFUNCTION("""COMPUTED_VALUE"""),"")</f>
        <v/>
      </c>
      <c r="P116" t="str">
        <f ca="1">IFERROR(__xludf.DUMMYFUNCTION("""COMPUTED_VALUE"""),"")</f>
        <v/>
      </c>
    </row>
    <row r="117" spans="1:16" ht="13.2" x14ac:dyDescent="0.25">
      <c r="A117" s="1" t="str">
        <f ca="1">IFERROR(__xludf.DUMMYFUNCTION("""COMPUTED_VALUE"""),"")</f>
        <v/>
      </c>
      <c r="B117" t="str">
        <f ca="1">IFERROR(__xludf.DUMMYFUNCTION("""COMPUTED_VALUE"""),"")</f>
        <v/>
      </c>
      <c r="C117" t="str">
        <f ca="1">IFERROR(__xludf.DUMMYFUNCTION("""COMPUTED_VALUE"""),"")</f>
        <v/>
      </c>
      <c r="D117" t="str">
        <f ca="1">IFERROR(__xludf.DUMMYFUNCTION("""COMPUTED_VALUE"""),"")</f>
        <v/>
      </c>
      <c r="E117" t="str">
        <f ca="1">IFERROR(__xludf.DUMMYFUNCTION("""COMPUTED_VALUE"""),"")</f>
        <v/>
      </c>
      <c r="F117" t="str">
        <f ca="1">IFERROR(__xludf.DUMMYFUNCTION("""COMPUTED_VALUE"""),"")</f>
        <v/>
      </c>
      <c r="G117" t="str">
        <f ca="1">IFERROR(__xludf.DUMMYFUNCTION("""COMPUTED_VALUE"""),"")</f>
        <v/>
      </c>
      <c r="H117" t="str">
        <f ca="1">IFERROR(__xludf.DUMMYFUNCTION("""COMPUTED_VALUE"""),"")</f>
        <v/>
      </c>
      <c r="I117" t="str">
        <f ca="1">IFERROR(__xludf.DUMMYFUNCTION("""COMPUTED_VALUE"""),"")</f>
        <v/>
      </c>
      <c r="J117" t="str">
        <f ca="1">IFERROR(__xludf.DUMMYFUNCTION("""COMPUTED_VALUE"""),"")</f>
        <v/>
      </c>
      <c r="K117" t="str">
        <f ca="1">IFERROR(__xludf.DUMMYFUNCTION("""COMPUTED_VALUE"""),"")</f>
        <v/>
      </c>
      <c r="L117" t="str">
        <f ca="1">IFERROR(__xludf.DUMMYFUNCTION("""COMPUTED_VALUE"""),"")</f>
        <v/>
      </c>
      <c r="M117" t="str">
        <f ca="1">IFERROR(__xludf.DUMMYFUNCTION("""COMPUTED_VALUE"""),"")</f>
        <v/>
      </c>
      <c r="N117" t="str">
        <f ca="1">IFERROR(__xludf.DUMMYFUNCTION("""COMPUTED_VALUE"""),"")</f>
        <v/>
      </c>
      <c r="O117" t="str">
        <f ca="1">IFERROR(__xludf.DUMMYFUNCTION("""COMPUTED_VALUE"""),"")</f>
        <v/>
      </c>
      <c r="P117" t="str">
        <f ca="1">IFERROR(__xludf.DUMMYFUNCTION("""COMPUTED_VALUE"""),"")</f>
        <v/>
      </c>
    </row>
    <row r="118" spans="1:16" ht="13.2" x14ac:dyDescent="0.25">
      <c r="A118" s="1" t="str">
        <f ca="1">IFERROR(__xludf.DUMMYFUNCTION("""COMPUTED_VALUE"""),"")</f>
        <v/>
      </c>
      <c r="B118" t="str">
        <f ca="1">IFERROR(__xludf.DUMMYFUNCTION("""COMPUTED_VALUE"""),"")</f>
        <v/>
      </c>
      <c r="C118" t="str">
        <f ca="1">IFERROR(__xludf.DUMMYFUNCTION("""COMPUTED_VALUE"""),"")</f>
        <v/>
      </c>
      <c r="D118" t="str">
        <f ca="1">IFERROR(__xludf.DUMMYFUNCTION("""COMPUTED_VALUE"""),"")</f>
        <v/>
      </c>
      <c r="E118" t="str">
        <f ca="1">IFERROR(__xludf.DUMMYFUNCTION("""COMPUTED_VALUE"""),"")</f>
        <v/>
      </c>
      <c r="F118" t="str">
        <f ca="1">IFERROR(__xludf.DUMMYFUNCTION("""COMPUTED_VALUE"""),"")</f>
        <v/>
      </c>
      <c r="G118" t="str">
        <f ca="1">IFERROR(__xludf.DUMMYFUNCTION("""COMPUTED_VALUE"""),"")</f>
        <v/>
      </c>
      <c r="H118" t="str">
        <f ca="1">IFERROR(__xludf.DUMMYFUNCTION("""COMPUTED_VALUE"""),"")</f>
        <v/>
      </c>
      <c r="I118" t="str">
        <f ca="1">IFERROR(__xludf.DUMMYFUNCTION("""COMPUTED_VALUE"""),"")</f>
        <v/>
      </c>
      <c r="J118" t="str">
        <f ca="1">IFERROR(__xludf.DUMMYFUNCTION("""COMPUTED_VALUE"""),"")</f>
        <v/>
      </c>
      <c r="K118" t="str">
        <f ca="1">IFERROR(__xludf.DUMMYFUNCTION("""COMPUTED_VALUE"""),"")</f>
        <v/>
      </c>
      <c r="L118" t="str">
        <f ca="1">IFERROR(__xludf.DUMMYFUNCTION("""COMPUTED_VALUE"""),"")</f>
        <v/>
      </c>
      <c r="M118" t="str">
        <f ca="1">IFERROR(__xludf.DUMMYFUNCTION("""COMPUTED_VALUE"""),"")</f>
        <v/>
      </c>
      <c r="N118" t="str">
        <f ca="1">IFERROR(__xludf.DUMMYFUNCTION("""COMPUTED_VALUE"""),"")</f>
        <v/>
      </c>
      <c r="O118" t="str">
        <f ca="1">IFERROR(__xludf.DUMMYFUNCTION("""COMPUTED_VALUE"""),"")</f>
        <v/>
      </c>
      <c r="P118" t="str">
        <f ca="1">IFERROR(__xludf.DUMMYFUNCTION("""COMPUTED_VALUE"""),"")</f>
        <v/>
      </c>
    </row>
    <row r="119" spans="1:16" ht="13.2" x14ac:dyDescent="0.25">
      <c r="A119" s="1" t="str">
        <f ca="1">IFERROR(__xludf.DUMMYFUNCTION("""COMPUTED_VALUE"""),"")</f>
        <v/>
      </c>
      <c r="B119" t="str">
        <f ca="1">IFERROR(__xludf.DUMMYFUNCTION("""COMPUTED_VALUE"""),"")</f>
        <v/>
      </c>
      <c r="C119" t="str">
        <f ca="1">IFERROR(__xludf.DUMMYFUNCTION("""COMPUTED_VALUE"""),"")</f>
        <v/>
      </c>
      <c r="D119" t="str">
        <f ca="1">IFERROR(__xludf.DUMMYFUNCTION("""COMPUTED_VALUE"""),"")</f>
        <v/>
      </c>
      <c r="E119" t="str">
        <f ca="1">IFERROR(__xludf.DUMMYFUNCTION("""COMPUTED_VALUE"""),"")</f>
        <v/>
      </c>
      <c r="F119" t="str">
        <f ca="1">IFERROR(__xludf.DUMMYFUNCTION("""COMPUTED_VALUE"""),"")</f>
        <v/>
      </c>
      <c r="G119" t="str">
        <f ca="1">IFERROR(__xludf.DUMMYFUNCTION("""COMPUTED_VALUE"""),"")</f>
        <v/>
      </c>
      <c r="H119" t="str">
        <f ca="1">IFERROR(__xludf.DUMMYFUNCTION("""COMPUTED_VALUE"""),"")</f>
        <v/>
      </c>
      <c r="I119" t="str">
        <f ca="1">IFERROR(__xludf.DUMMYFUNCTION("""COMPUTED_VALUE"""),"")</f>
        <v/>
      </c>
      <c r="J119" t="str">
        <f ca="1">IFERROR(__xludf.DUMMYFUNCTION("""COMPUTED_VALUE"""),"")</f>
        <v/>
      </c>
      <c r="K119" t="str">
        <f ca="1">IFERROR(__xludf.DUMMYFUNCTION("""COMPUTED_VALUE"""),"")</f>
        <v/>
      </c>
      <c r="L119" t="str">
        <f ca="1">IFERROR(__xludf.DUMMYFUNCTION("""COMPUTED_VALUE"""),"")</f>
        <v/>
      </c>
      <c r="M119" t="str">
        <f ca="1">IFERROR(__xludf.DUMMYFUNCTION("""COMPUTED_VALUE"""),"")</f>
        <v/>
      </c>
      <c r="N119" t="str">
        <f ca="1">IFERROR(__xludf.DUMMYFUNCTION("""COMPUTED_VALUE"""),"")</f>
        <v/>
      </c>
      <c r="O119" t="str">
        <f ca="1">IFERROR(__xludf.DUMMYFUNCTION("""COMPUTED_VALUE"""),"")</f>
        <v/>
      </c>
      <c r="P119" t="str">
        <f ca="1">IFERROR(__xludf.DUMMYFUNCTION("""COMPUTED_VALUE"""),"")</f>
        <v/>
      </c>
    </row>
    <row r="120" spans="1:16" ht="13.2" x14ac:dyDescent="0.25">
      <c r="A120" s="1" t="str">
        <f ca="1">IFERROR(__xludf.DUMMYFUNCTION("""COMPUTED_VALUE"""),"")</f>
        <v/>
      </c>
      <c r="B120" t="str">
        <f ca="1">IFERROR(__xludf.DUMMYFUNCTION("""COMPUTED_VALUE"""),"")</f>
        <v/>
      </c>
      <c r="C120" t="str">
        <f ca="1">IFERROR(__xludf.DUMMYFUNCTION("""COMPUTED_VALUE"""),"")</f>
        <v/>
      </c>
      <c r="D120" t="str">
        <f ca="1">IFERROR(__xludf.DUMMYFUNCTION("""COMPUTED_VALUE"""),"")</f>
        <v/>
      </c>
      <c r="E120" t="str">
        <f ca="1">IFERROR(__xludf.DUMMYFUNCTION("""COMPUTED_VALUE"""),"")</f>
        <v/>
      </c>
      <c r="F120" t="str">
        <f ca="1">IFERROR(__xludf.DUMMYFUNCTION("""COMPUTED_VALUE"""),"")</f>
        <v/>
      </c>
      <c r="G120" t="str">
        <f ca="1">IFERROR(__xludf.DUMMYFUNCTION("""COMPUTED_VALUE"""),"")</f>
        <v/>
      </c>
      <c r="H120" t="str">
        <f ca="1">IFERROR(__xludf.DUMMYFUNCTION("""COMPUTED_VALUE"""),"")</f>
        <v/>
      </c>
      <c r="I120" t="str">
        <f ca="1">IFERROR(__xludf.DUMMYFUNCTION("""COMPUTED_VALUE"""),"")</f>
        <v/>
      </c>
      <c r="J120" t="str">
        <f ca="1">IFERROR(__xludf.DUMMYFUNCTION("""COMPUTED_VALUE"""),"")</f>
        <v/>
      </c>
      <c r="K120" t="str">
        <f ca="1">IFERROR(__xludf.DUMMYFUNCTION("""COMPUTED_VALUE"""),"")</f>
        <v/>
      </c>
      <c r="L120" t="str">
        <f ca="1">IFERROR(__xludf.DUMMYFUNCTION("""COMPUTED_VALUE"""),"")</f>
        <v/>
      </c>
      <c r="M120" t="str">
        <f ca="1">IFERROR(__xludf.DUMMYFUNCTION("""COMPUTED_VALUE"""),"")</f>
        <v/>
      </c>
      <c r="N120" t="str">
        <f ca="1">IFERROR(__xludf.DUMMYFUNCTION("""COMPUTED_VALUE"""),"")</f>
        <v/>
      </c>
      <c r="O120" t="str">
        <f ca="1">IFERROR(__xludf.DUMMYFUNCTION("""COMPUTED_VALUE"""),"")</f>
        <v/>
      </c>
      <c r="P120" t="str">
        <f ca="1">IFERROR(__xludf.DUMMYFUNCTION("""COMPUTED_VALUE"""),"")</f>
        <v/>
      </c>
    </row>
    <row r="121" spans="1:16" ht="13.2" x14ac:dyDescent="0.25">
      <c r="A121" s="1" t="str">
        <f ca="1">IFERROR(__xludf.DUMMYFUNCTION("""COMPUTED_VALUE"""),"")</f>
        <v/>
      </c>
      <c r="B121" t="str">
        <f ca="1">IFERROR(__xludf.DUMMYFUNCTION("""COMPUTED_VALUE"""),"")</f>
        <v/>
      </c>
      <c r="C121" t="str">
        <f ca="1">IFERROR(__xludf.DUMMYFUNCTION("""COMPUTED_VALUE"""),"")</f>
        <v/>
      </c>
      <c r="D121" t="str">
        <f ca="1">IFERROR(__xludf.DUMMYFUNCTION("""COMPUTED_VALUE"""),"")</f>
        <v/>
      </c>
      <c r="E121" t="str">
        <f ca="1">IFERROR(__xludf.DUMMYFUNCTION("""COMPUTED_VALUE"""),"")</f>
        <v/>
      </c>
      <c r="F121" t="str">
        <f ca="1">IFERROR(__xludf.DUMMYFUNCTION("""COMPUTED_VALUE"""),"")</f>
        <v/>
      </c>
      <c r="G121" t="str">
        <f ca="1">IFERROR(__xludf.DUMMYFUNCTION("""COMPUTED_VALUE"""),"")</f>
        <v/>
      </c>
      <c r="H121" t="str">
        <f ca="1">IFERROR(__xludf.DUMMYFUNCTION("""COMPUTED_VALUE"""),"")</f>
        <v/>
      </c>
      <c r="I121" t="str">
        <f ca="1">IFERROR(__xludf.DUMMYFUNCTION("""COMPUTED_VALUE"""),"")</f>
        <v/>
      </c>
      <c r="J121" t="str">
        <f ca="1">IFERROR(__xludf.DUMMYFUNCTION("""COMPUTED_VALUE"""),"")</f>
        <v/>
      </c>
      <c r="K121" t="str">
        <f ca="1">IFERROR(__xludf.DUMMYFUNCTION("""COMPUTED_VALUE"""),"")</f>
        <v/>
      </c>
      <c r="L121" t="str">
        <f ca="1">IFERROR(__xludf.DUMMYFUNCTION("""COMPUTED_VALUE"""),"")</f>
        <v/>
      </c>
      <c r="M121" t="str">
        <f ca="1">IFERROR(__xludf.DUMMYFUNCTION("""COMPUTED_VALUE"""),"")</f>
        <v/>
      </c>
      <c r="N121" t="str">
        <f ca="1">IFERROR(__xludf.DUMMYFUNCTION("""COMPUTED_VALUE"""),"")</f>
        <v/>
      </c>
      <c r="O121" t="str">
        <f ca="1">IFERROR(__xludf.DUMMYFUNCTION("""COMPUTED_VALUE"""),"")</f>
        <v/>
      </c>
      <c r="P121" t="str">
        <f ca="1">IFERROR(__xludf.DUMMYFUNCTION("""COMPUTED_VALUE"""),"")</f>
        <v/>
      </c>
    </row>
    <row r="122" spans="1:16" ht="13.2" x14ac:dyDescent="0.25">
      <c r="A122" s="1" t="str">
        <f ca="1">IFERROR(__xludf.DUMMYFUNCTION("""COMPUTED_VALUE"""),"")</f>
        <v/>
      </c>
      <c r="B122" t="str">
        <f ca="1">IFERROR(__xludf.DUMMYFUNCTION("""COMPUTED_VALUE"""),"")</f>
        <v/>
      </c>
      <c r="C122" t="str">
        <f ca="1">IFERROR(__xludf.DUMMYFUNCTION("""COMPUTED_VALUE"""),"")</f>
        <v/>
      </c>
      <c r="D122" t="str">
        <f ca="1">IFERROR(__xludf.DUMMYFUNCTION("""COMPUTED_VALUE"""),"")</f>
        <v/>
      </c>
      <c r="E122" t="str">
        <f ca="1">IFERROR(__xludf.DUMMYFUNCTION("""COMPUTED_VALUE"""),"")</f>
        <v/>
      </c>
      <c r="F122" t="str">
        <f ca="1">IFERROR(__xludf.DUMMYFUNCTION("""COMPUTED_VALUE"""),"")</f>
        <v/>
      </c>
      <c r="G122" t="str">
        <f ca="1">IFERROR(__xludf.DUMMYFUNCTION("""COMPUTED_VALUE"""),"")</f>
        <v/>
      </c>
      <c r="H122" t="str">
        <f ca="1">IFERROR(__xludf.DUMMYFUNCTION("""COMPUTED_VALUE"""),"")</f>
        <v/>
      </c>
      <c r="I122" t="str">
        <f ca="1">IFERROR(__xludf.DUMMYFUNCTION("""COMPUTED_VALUE"""),"")</f>
        <v/>
      </c>
      <c r="J122" t="str">
        <f ca="1">IFERROR(__xludf.DUMMYFUNCTION("""COMPUTED_VALUE"""),"")</f>
        <v/>
      </c>
      <c r="K122" t="str">
        <f ca="1">IFERROR(__xludf.DUMMYFUNCTION("""COMPUTED_VALUE"""),"")</f>
        <v/>
      </c>
      <c r="L122" t="str">
        <f ca="1">IFERROR(__xludf.DUMMYFUNCTION("""COMPUTED_VALUE"""),"")</f>
        <v/>
      </c>
      <c r="M122" t="str">
        <f ca="1">IFERROR(__xludf.DUMMYFUNCTION("""COMPUTED_VALUE"""),"")</f>
        <v/>
      </c>
      <c r="N122" t="str">
        <f ca="1">IFERROR(__xludf.DUMMYFUNCTION("""COMPUTED_VALUE"""),"")</f>
        <v/>
      </c>
      <c r="O122" t="str">
        <f ca="1">IFERROR(__xludf.DUMMYFUNCTION("""COMPUTED_VALUE"""),"")</f>
        <v/>
      </c>
      <c r="P122" t="str">
        <f ca="1">IFERROR(__xludf.DUMMYFUNCTION("""COMPUTED_VALUE"""),"")</f>
        <v/>
      </c>
    </row>
    <row r="123" spans="1:16" ht="13.2" x14ac:dyDescent="0.25">
      <c r="A123" s="1" t="str">
        <f ca="1">IFERROR(__xludf.DUMMYFUNCTION("""COMPUTED_VALUE"""),"")</f>
        <v/>
      </c>
      <c r="B123" t="str">
        <f ca="1">IFERROR(__xludf.DUMMYFUNCTION("""COMPUTED_VALUE"""),"")</f>
        <v/>
      </c>
      <c r="C123" t="str">
        <f ca="1">IFERROR(__xludf.DUMMYFUNCTION("""COMPUTED_VALUE"""),"")</f>
        <v/>
      </c>
      <c r="D123" t="str">
        <f ca="1">IFERROR(__xludf.DUMMYFUNCTION("""COMPUTED_VALUE"""),"")</f>
        <v/>
      </c>
      <c r="E123" t="str">
        <f ca="1">IFERROR(__xludf.DUMMYFUNCTION("""COMPUTED_VALUE"""),"")</f>
        <v/>
      </c>
      <c r="F123" t="str">
        <f ca="1">IFERROR(__xludf.DUMMYFUNCTION("""COMPUTED_VALUE"""),"")</f>
        <v/>
      </c>
      <c r="G123" t="str">
        <f ca="1">IFERROR(__xludf.DUMMYFUNCTION("""COMPUTED_VALUE"""),"")</f>
        <v/>
      </c>
      <c r="H123" t="str">
        <f ca="1">IFERROR(__xludf.DUMMYFUNCTION("""COMPUTED_VALUE"""),"")</f>
        <v/>
      </c>
      <c r="I123" t="str">
        <f ca="1">IFERROR(__xludf.DUMMYFUNCTION("""COMPUTED_VALUE"""),"")</f>
        <v/>
      </c>
      <c r="J123" t="str">
        <f ca="1">IFERROR(__xludf.DUMMYFUNCTION("""COMPUTED_VALUE"""),"")</f>
        <v/>
      </c>
      <c r="K123" t="str">
        <f ca="1">IFERROR(__xludf.DUMMYFUNCTION("""COMPUTED_VALUE"""),"")</f>
        <v/>
      </c>
      <c r="L123" t="str">
        <f ca="1">IFERROR(__xludf.DUMMYFUNCTION("""COMPUTED_VALUE"""),"")</f>
        <v/>
      </c>
      <c r="M123" t="str">
        <f ca="1">IFERROR(__xludf.DUMMYFUNCTION("""COMPUTED_VALUE"""),"")</f>
        <v/>
      </c>
      <c r="N123" t="str">
        <f ca="1">IFERROR(__xludf.DUMMYFUNCTION("""COMPUTED_VALUE"""),"")</f>
        <v/>
      </c>
      <c r="O123" t="str">
        <f ca="1">IFERROR(__xludf.DUMMYFUNCTION("""COMPUTED_VALUE"""),"")</f>
        <v/>
      </c>
      <c r="P123" t="str">
        <f ca="1">IFERROR(__xludf.DUMMYFUNCTION("""COMPUTED_VALUE"""),"")</f>
        <v/>
      </c>
    </row>
    <row r="124" spans="1:16" ht="13.2" x14ac:dyDescent="0.25">
      <c r="A124" s="1" t="str">
        <f ca="1">IFERROR(__xludf.DUMMYFUNCTION("""COMPUTED_VALUE"""),"")</f>
        <v/>
      </c>
      <c r="B124" t="str">
        <f ca="1">IFERROR(__xludf.DUMMYFUNCTION("""COMPUTED_VALUE"""),"")</f>
        <v/>
      </c>
      <c r="C124" t="str">
        <f ca="1">IFERROR(__xludf.DUMMYFUNCTION("""COMPUTED_VALUE"""),"")</f>
        <v/>
      </c>
      <c r="D124" t="str">
        <f ca="1">IFERROR(__xludf.DUMMYFUNCTION("""COMPUTED_VALUE"""),"")</f>
        <v/>
      </c>
      <c r="E124" t="str">
        <f ca="1">IFERROR(__xludf.DUMMYFUNCTION("""COMPUTED_VALUE"""),"")</f>
        <v/>
      </c>
      <c r="F124" t="str">
        <f ca="1">IFERROR(__xludf.DUMMYFUNCTION("""COMPUTED_VALUE"""),"")</f>
        <v/>
      </c>
      <c r="G124" t="str">
        <f ca="1">IFERROR(__xludf.DUMMYFUNCTION("""COMPUTED_VALUE"""),"")</f>
        <v/>
      </c>
      <c r="H124" t="str">
        <f ca="1">IFERROR(__xludf.DUMMYFUNCTION("""COMPUTED_VALUE"""),"")</f>
        <v/>
      </c>
      <c r="I124" t="str">
        <f ca="1">IFERROR(__xludf.DUMMYFUNCTION("""COMPUTED_VALUE"""),"")</f>
        <v/>
      </c>
      <c r="J124" t="str">
        <f ca="1">IFERROR(__xludf.DUMMYFUNCTION("""COMPUTED_VALUE"""),"")</f>
        <v/>
      </c>
      <c r="K124" t="str">
        <f ca="1">IFERROR(__xludf.DUMMYFUNCTION("""COMPUTED_VALUE"""),"")</f>
        <v/>
      </c>
      <c r="L124" t="str">
        <f ca="1">IFERROR(__xludf.DUMMYFUNCTION("""COMPUTED_VALUE"""),"")</f>
        <v/>
      </c>
      <c r="M124" t="str">
        <f ca="1">IFERROR(__xludf.DUMMYFUNCTION("""COMPUTED_VALUE"""),"")</f>
        <v/>
      </c>
      <c r="N124" t="str">
        <f ca="1">IFERROR(__xludf.DUMMYFUNCTION("""COMPUTED_VALUE"""),"")</f>
        <v/>
      </c>
      <c r="O124" t="str">
        <f ca="1">IFERROR(__xludf.DUMMYFUNCTION("""COMPUTED_VALUE"""),"")</f>
        <v/>
      </c>
      <c r="P124" t="str">
        <f ca="1">IFERROR(__xludf.DUMMYFUNCTION("""COMPUTED_VALUE"""),"")</f>
        <v/>
      </c>
    </row>
    <row r="125" spans="1:16" ht="13.2" x14ac:dyDescent="0.25">
      <c r="A125" s="1" t="str">
        <f ca="1">IFERROR(__xludf.DUMMYFUNCTION("""COMPUTED_VALUE"""),"")</f>
        <v/>
      </c>
      <c r="B125" t="str">
        <f ca="1">IFERROR(__xludf.DUMMYFUNCTION("""COMPUTED_VALUE"""),"")</f>
        <v/>
      </c>
      <c r="C125" t="str">
        <f ca="1">IFERROR(__xludf.DUMMYFUNCTION("""COMPUTED_VALUE"""),"")</f>
        <v/>
      </c>
      <c r="D125" t="str">
        <f ca="1">IFERROR(__xludf.DUMMYFUNCTION("""COMPUTED_VALUE"""),"")</f>
        <v/>
      </c>
      <c r="E125" t="str">
        <f ca="1">IFERROR(__xludf.DUMMYFUNCTION("""COMPUTED_VALUE"""),"")</f>
        <v/>
      </c>
      <c r="F125" t="str">
        <f ca="1">IFERROR(__xludf.DUMMYFUNCTION("""COMPUTED_VALUE"""),"")</f>
        <v/>
      </c>
      <c r="G125" t="str">
        <f ca="1">IFERROR(__xludf.DUMMYFUNCTION("""COMPUTED_VALUE"""),"")</f>
        <v/>
      </c>
      <c r="H125" t="str">
        <f ca="1">IFERROR(__xludf.DUMMYFUNCTION("""COMPUTED_VALUE"""),"")</f>
        <v/>
      </c>
      <c r="I125" t="str">
        <f ca="1">IFERROR(__xludf.DUMMYFUNCTION("""COMPUTED_VALUE"""),"")</f>
        <v/>
      </c>
      <c r="J125" t="str">
        <f ca="1">IFERROR(__xludf.DUMMYFUNCTION("""COMPUTED_VALUE"""),"")</f>
        <v/>
      </c>
      <c r="K125" t="str">
        <f ca="1">IFERROR(__xludf.DUMMYFUNCTION("""COMPUTED_VALUE"""),"")</f>
        <v/>
      </c>
      <c r="L125" t="str">
        <f ca="1">IFERROR(__xludf.DUMMYFUNCTION("""COMPUTED_VALUE"""),"")</f>
        <v/>
      </c>
      <c r="M125" t="str">
        <f ca="1">IFERROR(__xludf.DUMMYFUNCTION("""COMPUTED_VALUE"""),"")</f>
        <v/>
      </c>
      <c r="N125" t="str">
        <f ca="1">IFERROR(__xludf.DUMMYFUNCTION("""COMPUTED_VALUE"""),"")</f>
        <v/>
      </c>
      <c r="O125" t="str">
        <f ca="1">IFERROR(__xludf.DUMMYFUNCTION("""COMPUTED_VALUE"""),"")</f>
        <v/>
      </c>
      <c r="P125" t="str">
        <f ca="1">IFERROR(__xludf.DUMMYFUNCTION("""COMPUTED_VALUE"""),"")</f>
        <v/>
      </c>
    </row>
    <row r="126" spans="1:16" ht="13.2" x14ac:dyDescent="0.25">
      <c r="A126" s="1" t="str">
        <f ca="1">IFERROR(__xludf.DUMMYFUNCTION("""COMPUTED_VALUE"""),"")</f>
        <v/>
      </c>
      <c r="B126" t="str">
        <f ca="1">IFERROR(__xludf.DUMMYFUNCTION("""COMPUTED_VALUE"""),"")</f>
        <v/>
      </c>
      <c r="C126" t="str">
        <f ca="1">IFERROR(__xludf.DUMMYFUNCTION("""COMPUTED_VALUE"""),"")</f>
        <v/>
      </c>
      <c r="D126" t="str">
        <f ca="1">IFERROR(__xludf.DUMMYFUNCTION("""COMPUTED_VALUE"""),"")</f>
        <v/>
      </c>
      <c r="E126" t="str">
        <f ca="1">IFERROR(__xludf.DUMMYFUNCTION("""COMPUTED_VALUE"""),"")</f>
        <v/>
      </c>
      <c r="F126" t="str">
        <f ca="1">IFERROR(__xludf.DUMMYFUNCTION("""COMPUTED_VALUE"""),"")</f>
        <v/>
      </c>
      <c r="G126" t="str">
        <f ca="1">IFERROR(__xludf.DUMMYFUNCTION("""COMPUTED_VALUE"""),"")</f>
        <v/>
      </c>
      <c r="H126" t="str">
        <f ca="1">IFERROR(__xludf.DUMMYFUNCTION("""COMPUTED_VALUE"""),"")</f>
        <v/>
      </c>
      <c r="I126" t="str">
        <f ca="1">IFERROR(__xludf.DUMMYFUNCTION("""COMPUTED_VALUE"""),"")</f>
        <v/>
      </c>
      <c r="J126" t="str">
        <f ca="1">IFERROR(__xludf.DUMMYFUNCTION("""COMPUTED_VALUE"""),"")</f>
        <v/>
      </c>
      <c r="K126" t="str">
        <f ca="1">IFERROR(__xludf.DUMMYFUNCTION("""COMPUTED_VALUE"""),"")</f>
        <v/>
      </c>
      <c r="L126" t="str">
        <f ca="1">IFERROR(__xludf.DUMMYFUNCTION("""COMPUTED_VALUE"""),"")</f>
        <v/>
      </c>
      <c r="M126" t="str">
        <f ca="1">IFERROR(__xludf.DUMMYFUNCTION("""COMPUTED_VALUE"""),"")</f>
        <v/>
      </c>
      <c r="N126" t="str">
        <f ca="1">IFERROR(__xludf.DUMMYFUNCTION("""COMPUTED_VALUE"""),"")</f>
        <v/>
      </c>
      <c r="O126" t="str">
        <f ca="1">IFERROR(__xludf.DUMMYFUNCTION("""COMPUTED_VALUE"""),"")</f>
        <v/>
      </c>
      <c r="P126" t="str">
        <f ca="1">IFERROR(__xludf.DUMMYFUNCTION("""COMPUTED_VALUE"""),"")</f>
        <v/>
      </c>
    </row>
    <row r="127" spans="1:16" ht="13.2" x14ac:dyDescent="0.25">
      <c r="A127" s="1" t="str">
        <f ca="1">IFERROR(__xludf.DUMMYFUNCTION("""COMPUTED_VALUE"""),"")</f>
        <v/>
      </c>
      <c r="B127" t="str">
        <f ca="1">IFERROR(__xludf.DUMMYFUNCTION("""COMPUTED_VALUE"""),"")</f>
        <v/>
      </c>
      <c r="C127" t="str">
        <f ca="1">IFERROR(__xludf.DUMMYFUNCTION("""COMPUTED_VALUE"""),"")</f>
        <v/>
      </c>
      <c r="D127" t="str">
        <f ca="1">IFERROR(__xludf.DUMMYFUNCTION("""COMPUTED_VALUE"""),"")</f>
        <v/>
      </c>
      <c r="E127" t="str">
        <f ca="1">IFERROR(__xludf.DUMMYFUNCTION("""COMPUTED_VALUE"""),"")</f>
        <v/>
      </c>
      <c r="F127" t="str">
        <f ca="1">IFERROR(__xludf.DUMMYFUNCTION("""COMPUTED_VALUE"""),"")</f>
        <v/>
      </c>
      <c r="G127" t="str">
        <f ca="1">IFERROR(__xludf.DUMMYFUNCTION("""COMPUTED_VALUE"""),"")</f>
        <v/>
      </c>
      <c r="H127" t="str">
        <f ca="1">IFERROR(__xludf.DUMMYFUNCTION("""COMPUTED_VALUE"""),"")</f>
        <v/>
      </c>
      <c r="I127" t="str">
        <f ca="1">IFERROR(__xludf.DUMMYFUNCTION("""COMPUTED_VALUE"""),"")</f>
        <v/>
      </c>
      <c r="J127" t="str">
        <f ca="1">IFERROR(__xludf.DUMMYFUNCTION("""COMPUTED_VALUE"""),"")</f>
        <v/>
      </c>
      <c r="K127" t="str">
        <f ca="1">IFERROR(__xludf.DUMMYFUNCTION("""COMPUTED_VALUE"""),"")</f>
        <v/>
      </c>
      <c r="L127" t="str">
        <f ca="1">IFERROR(__xludf.DUMMYFUNCTION("""COMPUTED_VALUE"""),"")</f>
        <v/>
      </c>
      <c r="M127" t="str">
        <f ca="1">IFERROR(__xludf.DUMMYFUNCTION("""COMPUTED_VALUE"""),"")</f>
        <v/>
      </c>
      <c r="N127" t="str">
        <f ca="1">IFERROR(__xludf.DUMMYFUNCTION("""COMPUTED_VALUE"""),"")</f>
        <v/>
      </c>
      <c r="O127" t="str">
        <f ca="1">IFERROR(__xludf.DUMMYFUNCTION("""COMPUTED_VALUE"""),"")</f>
        <v/>
      </c>
      <c r="P127" t="str">
        <f ca="1">IFERROR(__xludf.DUMMYFUNCTION("""COMPUTED_VALUE"""),"")</f>
        <v/>
      </c>
    </row>
    <row r="128" spans="1:16" ht="13.2" x14ac:dyDescent="0.25">
      <c r="A128" s="1" t="str">
        <f ca="1">IFERROR(__xludf.DUMMYFUNCTION("""COMPUTED_VALUE"""),"")</f>
        <v/>
      </c>
      <c r="B128" t="str">
        <f ca="1">IFERROR(__xludf.DUMMYFUNCTION("""COMPUTED_VALUE"""),"")</f>
        <v/>
      </c>
      <c r="C128" t="str">
        <f ca="1">IFERROR(__xludf.DUMMYFUNCTION("""COMPUTED_VALUE"""),"")</f>
        <v/>
      </c>
      <c r="D128" t="str">
        <f ca="1">IFERROR(__xludf.DUMMYFUNCTION("""COMPUTED_VALUE"""),"")</f>
        <v/>
      </c>
      <c r="E128" t="str">
        <f ca="1">IFERROR(__xludf.DUMMYFUNCTION("""COMPUTED_VALUE"""),"")</f>
        <v/>
      </c>
      <c r="F128" t="str">
        <f ca="1">IFERROR(__xludf.DUMMYFUNCTION("""COMPUTED_VALUE"""),"")</f>
        <v/>
      </c>
      <c r="G128" t="str">
        <f ca="1">IFERROR(__xludf.DUMMYFUNCTION("""COMPUTED_VALUE"""),"")</f>
        <v/>
      </c>
      <c r="H128" t="str">
        <f ca="1">IFERROR(__xludf.DUMMYFUNCTION("""COMPUTED_VALUE"""),"")</f>
        <v/>
      </c>
      <c r="I128" t="str">
        <f ca="1">IFERROR(__xludf.DUMMYFUNCTION("""COMPUTED_VALUE"""),"")</f>
        <v/>
      </c>
      <c r="J128" t="str">
        <f ca="1">IFERROR(__xludf.DUMMYFUNCTION("""COMPUTED_VALUE"""),"")</f>
        <v/>
      </c>
      <c r="K128" t="str">
        <f ca="1">IFERROR(__xludf.DUMMYFUNCTION("""COMPUTED_VALUE"""),"")</f>
        <v/>
      </c>
      <c r="L128" t="str">
        <f ca="1">IFERROR(__xludf.DUMMYFUNCTION("""COMPUTED_VALUE"""),"")</f>
        <v/>
      </c>
      <c r="M128" t="str">
        <f ca="1">IFERROR(__xludf.DUMMYFUNCTION("""COMPUTED_VALUE"""),"")</f>
        <v/>
      </c>
      <c r="N128" t="str">
        <f ca="1">IFERROR(__xludf.DUMMYFUNCTION("""COMPUTED_VALUE"""),"")</f>
        <v/>
      </c>
      <c r="O128" t="str">
        <f ca="1">IFERROR(__xludf.DUMMYFUNCTION("""COMPUTED_VALUE"""),"")</f>
        <v/>
      </c>
      <c r="P128" t="str">
        <f ca="1">IFERROR(__xludf.DUMMYFUNCTION("""COMPUTED_VALUE"""),"")</f>
        <v/>
      </c>
    </row>
    <row r="129" spans="1:16" ht="13.2" x14ac:dyDescent="0.25">
      <c r="A129" s="1" t="str">
        <f ca="1">IFERROR(__xludf.DUMMYFUNCTION("""COMPUTED_VALUE"""),"")</f>
        <v/>
      </c>
      <c r="B129" t="str">
        <f ca="1">IFERROR(__xludf.DUMMYFUNCTION("""COMPUTED_VALUE"""),"")</f>
        <v/>
      </c>
      <c r="C129" t="str">
        <f ca="1">IFERROR(__xludf.DUMMYFUNCTION("""COMPUTED_VALUE"""),"")</f>
        <v/>
      </c>
      <c r="D129" t="str">
        <f ca="1">IFERROR(__xludf.DUMMYFUNCTION("""COMPUTED_VALUE"""),"")</f>
        <v/>
      </c>
      <c r="E129" t="str">
        <f ca="1">IFERROR(__xludf.DUMMYFUNCTION("""COMPUTED_VALUE"""),"")</f>
        <v/>
      </c>
      <c r="F129" t="str">
        <f ca="1">IFERROR(__xludf.DUMMYFUNCTION("""COMPUTED_VALUE"""),"")</f>
        <v/>
      </c>
      <c r="G129" t="str">
        <f ca="1">IFERROR(__xludf.DUMMYFUNCTION("""COMPUTED_VALUE"""),"")</f>
        <v/>
      </c>
      <c r="H129" t="str">
        <f ca="1">IFERROR(__xludf.DUMMYFUNCTION("""COMPUTED_VALUE"""),"")</f>
        <v/>
      </c>
      <c r="I129" t="str">
        <f ca="1">IFERROR(__xludf.DUMMYFUNCTION("""COMPUTED_VALUE"""),"")</f>
        <v/>
      </c>
      <c r="J129" t="str">
        <f ca="1">IFERROR(__xludf.DUMMYFUNCTION("""COMPUTED_VALUE"""),"")</f>
        <v/>
      </c>
      <c r="K129" t="str">
        <f ca="1">IFERROR(__xludf.DUMMYFUNCTION("""COMPUTED_VALUE"""),"")</f>
        <v/>
      </c>
      <c r="L129" t="str">
        <f ca="1">IFERROR(__xludf.DUMMYFUNCTION("""COMPUTED_VALUE"""),"")</f>
        <v/>
      </c>
      <c r="M129" t="str">
        <f ca="1">IFERROR(__xludf.DUMMYFUNCTION("""COMPUTED_VALUE"""),"")</f>
        <v/>
      </c>
      <c r="N129" t="str">
        <f ca="1">IFERROR(__xludf.DUMMYFUNCTION("""COMPUTED_VALUE"""),"")</f>
        <v/>
      </c>
      <c r="O129" t="str">
        <f ca="1">IFERROR(__xludf.DUMMYFUNCTION("""COMPUTED_VALUE"""),"")</f>
        <v/>
      </c>
      <c r="P129" t="str">
        <f ca="1">IFERROR(__xludf.DUMMYFUNCTION("""COMPUTED_VALUE"""),"")</f>
        <v/>
      </c>
    </row>
    <row r="130" spans="1:16" ht="13.2" x14ac:dyDescent="0.25">
      <c r="A130" s="1" t="str">
        <f ca="1">IFERROR(__xludf.DUMMYFUNCTION("""COMPUTED_VALUE"""),"")</f>
        <v/>
      </c>
      <c r="B130" t="str">
        <f ca="1">IFERROR(__xludf.DUMMYFUNCTION("""COMPUTED_VALUE"""),"")</f>
        <v/>
      </c>
      <c r="C130" t="str">
        <f ca="1">IFERROR(__xludf.DUMMYFUNCTION("""COMPUTED_VALUE"""),"")</f>
        <v/>
      </c>
      <c r="D130" t="str">
        <f ca="1">IFERROR(__xludf.DUMMYFUNCTION("""COMPUTED_VALUE"""),"")</f>
        <v/>
      </c>
      <c r="E130" t="str">
        <f ca="1">IFERROR(__xludf.DUMMYFUNCTION("""COMPUTED_VALUE"""),"")</f>
        <v/>
      </c>
      <c r="F130" t="str">
        <f ca="1">IFERROR(__xludf.DUMMYFUNCTION("""COMPUTED_VALUE"""),"")</f>
        <v/>
      </c>
      <c r="G130" t="str">
        <f ca="1">IFERROR(__xludf.DUMMYFUNCTION("""COMPUTED_VALUE"""),"")</f>
        <v/>
      </c>
      <c r="H130" t="str">
        <f ca="1">IFERROR(__xludf.DUMMYFUNCTION("""COMPUTED_VALUE"""),"")</f>
        <v/>
      </c>
      <c r="I130" t="str">
        <f ca="1">IFERROR(__xludf.DUMMYFUNCTION("""COMPUTED_VALUE"""),"")</f>
        <v/>
      </c>
      <c r="J130" t="str">
        <f ca="1">IFERROR(__xludf.DUMMYFUNCTION("""COMPUTED_VALUE"""),"")</f>
        <v/>
      </c>
      <c r="K130" t="str">
        <f ca="1">IFERROR(__xludf.DUMMYFUNCTION("""COMPUTED_VALUE"""),"")</f>
        <v/>
      </c>
      <c r="L130" t="str">
        <f ca="1">IFERROR(__xludf.DUMMYFUNCTION("""COMPUTED_VALUE"""),"")</f>
        <v/>
      </c>
      <c r="M130" t="str">
        <f ca="1">IFERROR(__xludf.DUMMYFUNCTION("""COMPUTED_VALUE"""),"")</f>
        <v/>
      </c>
      <c r="N130" t="str">
        <f ca="1">IFERROR(__xludf.DUMMYFUNCTION("""COMPUTED_VALUE"""),"")</f>
        <v/>
      </c>
      <c r="O130" t="str">
        <f ca="1">IFERROR(__xludf.DUMMYFUNCTION("""COMPUTED_VALUE"""),"")</f>
        <v/>
      </c>
      <c r="P130" t="str">
        <f ca="1">IFERROR(__xludf.DUMMYFUNCTION("""COMPUTED_VALUE"""),"")</f>
        <v/>
      </c>
    </row>
    <row r="131" spans="1:16" ht="13.2" x14ac:dyDescent="0.25">
      <c r="A131" s="1" t="str">
        <f ca="1">IFERROR(__xludf.DUMMYFUNCTION("""COMPUTED_VALUE"""),"")</f>
        <v/>
      </c>
      <c r="B131" t="str">
        <f ca="1">IFERROR(__xludf.DUMMYFUNCTION("""COMPUTED_VALUE"""),"")</f>
        <v/>
      </c>
      <c r="C131" t="str">
        <f ca="1">IFERROR(__xludf.DUMMYFUNCTION("""COMPUTED_VALUE"""),"")</f>
        <v/>
      </c>
      <c r="D131" t="str">
        <f ca="1">IFERROR(__xludf.DUMMYFUNCTION("""COMPUTED_VALUE"""),"")</f>
        <v/>
      </c>
      <c r="E131" t="str">
        <f ca="1">IFERROR(__xludf.DUMMYFUNCTION("""COMPUTED_VALUE"""),"")</f>
        <v/>
      </c>
      <c r="F131" t="str">
        <f ca="1">IFERROR(__xludf.DUMMYFUNCTION("""COMPUTED_VALUE"""),"")</f>
        <v/>
      </c>
      <c r="G131" t="str">
        <f ca="1">IFERROR(__xludf.DUMMYFUNCTION("""COMPUTED_VALUE"""),"")</f>
        <v/>
      </c>
      <c r="H131" t="str">
        <f ca="1">IFERROR(__xludf.DUMMYFUNCTION("""COMPUTED_VALUE"""),"")</f>
        <v/>
      </c>
      <c r="I131" t="str">
        <f ca="1">IFERROR(__xludf.DUMMYFUNCTION("""COMPUTED_VALUE"""),"")</f>
        <v/>
      </c>
      <c r="J131" t="str">
        <f ca="1">IFERROR(__xludf.DUMMYFUNCTION("""COMPUTED_VALUE"""),"")</f>
        <v/>
      </c>
      <c r="K131" t="str">
        <f ca="1">IFERROR(__xludf.DUMMYFUNCTION("""COMPUTED_VALUE"""),"")</f>
        <v/>
      </c>
      <c r="L131" t="str">
        <f ca="1">IFERROR(__xludf.DUMMYFUNCTION("""COMPUTED_VALUE"""),"")</f>
        <v/>
      </c>
      <c r="M131" t="str">
        <f ca="1">IFERROR(__xludf.DUMMYFUNCTION("""COMPUTED_VALUE"""),"")</f>
        <v/>
      </c>
      <c r="N131" t="str">
        <f ca="1">IFERROR(__xludf.DUMMYFUNCTION("""COMPUTED_VALUE"""),"")</f>
        <v/>
      </c>
      <c r="O131" t="str">
        <f ca="1">IFERROR(__xludf.DUMMYFUNCTION("""COMPUTED_VALUE"""),"")</f>
        <v/>
      </c>
      <c r="P131" t="str">
        <f ca="1">IFERROR(__xludf.DUMMYFUNCTION("""COMPUTED_VALUE"""),"")</f>
        <v/>
      </c>
    </row>
    <row r="132" spans="1:16" ht="13.2" x14ac:dyDescent="0.25">
      <c r="A132" s="1" t="str">
        <f ca="1">IFERROR(__xludf.DUMMYFUNCTION("""COMPUTED_VALUE"""),"")</f>
        <v/>
      </c>
      <c r="B132" t="str">
        <f ca="1">IFERROR(__xludf.DUMMYFUNCTION("""COMPUTED_VALUE"""),"")</f>
        <v/>
      </c>
      <c r="C132" t="str">
        <f ca="1">IFERROR(__xludf.DUMMYFUNCTION("""COMPUTED_VALUE"""),"")</f>
        <v/>
      </c>
      <c r="D132" t="str">
        <f ca="1">IFERROR(__xludf.DUMMYFUNCTION("""COMPUTED_VALUE"""),"")</f>
        <v/>
      </c>
      <c r="E132" t="str">
        <f ca="1">IFERROR(__xludf.DUMMYFUNCTION("""COMPUTED_VALUE"""),"")</f>
        <v/>
      </c>
      <c r="F132" t="str">
        <f ca="1">IFERROR(__xludf.DUMMYFUNCTION("""COMPUTED_VALUE"""),"")</f>
        <v/>
      </c>
      <c r="G132" t="str">
        <f ca="1">IFERROR(__xludf.DUMMYFUNCTION("""COMPUTED_VALUE"""),"")</f>
        <v/>
      </c>
      <c r="H132" t="str">
        <f ca="1">IFERROR(__xludf.DUMMYFUNCTION("""COMPUTED_VALUE"""),"")</f>
        <v/>
      </c>
      <c r="I132" t="str">
        <f ca="1">IFERROR(__xludf.DUMMYFUNCTION("""COMPUTED_VALUE"""),"")</f>
        <v/>
      </c>
      <c r="J132" t="str">
        <f ca="1">IFERROR(__xludf.DUMMYFUNCTION("""COMPUTED_VALUE"""),"")</f>
        <v/>
      </c>
      <c r="K132" t="str">
        <f ca="1">IFERROR(__xludf.DUMMYFUNCTION("""COMPUTED_VALUE"""),"")</f>
        <v/>
      </c>
      <c r="L132" t="str">
        <f ca="1">IFERROR(__xludf.DUMMYFUNCTION("""COMPUTED_VALUE"""),"")</f>
        <v/>
      </c>
      <c r="M132" t="str">
        <f ca="1">IFERROR(__xludf.DUMMYFUNCTION("""COMPUTED_VALUE"""),"")</f>
        <v/>
      </c>
      <c r="N132" t="str">
        <f ca="1">IFERROR(__xludf.DUMMYFUNCTION("""COMPUTED_VALUE"""),"")</f>
        <v/>
      </c>
      <c r="O132" t="str">
        <f ca="1">IFERROR(__xludf.DUMMYFUNCTION("""COMPUTED_VALUE"""),"")</f>
        <v/>
      </c>
      <c r="P132" t="str">
        <f ca="1">IFERROR(__xludf.DUMMYFUNCTION("""COMPUTED_VALUE"""),"")</f>
        <v/>
      </c>
    </row>
    <row r="133" spans="1:16" ht="13.2" x14ac:dyDescent="0.25">
      <c r="A133" s="1" t="str">
        <f ca="1">IFERROR(__xludf.DUMMYFUNCTION("""COMPUTED_VALUE"""),"")</f>
        <v/>
      </c>
      <c r="B133" t="str">
        <f ca="1">IFERROR(__xludf.DUMMYFUNCTION("""COMPUTED_VALUE"""),"")</f>
        <v/>
      </c>
      <c r="C133" t="str">
        <f ca="1">IFERROR(__xludf.DUMMYFUNCTION("""COMPUTED_VALUE"""),"")</f>
        <v/>
      </c>
      <c r="D133" t="str">
        <f ca="1">IFERROR(__xludf.DUMMYFUNCTION("""COMPUTED_VALUE"""),"")</f>
        <v/>
      </c>
      <c r="E133" t="str">
        <f ca="1">IFERROR(__xludf.DUMMYFUNCTION("""COMPUTED_VALUE"""),"")</f>
        <v/>
      </c>
      <c r="F133" t="str">
        <f ca="1">IFERROR(__xludf.DUMMYFUNCTION("""COMPUTED_VALUE"""),"")</f>
        <v/>
      </c>
      <c r="G133" t="str">
        <f ca="1">IFERROR(__xludf.DUMMYFUNCTION("""COMPUTED_VALUE"""),"")</f>
        <v/>
      </c>
      <c r="H133" t="str">
        <f ca="1">IFERROR(__xludf.DUMMYFUNCTION("""COMPUTED_VALUE"""),"")</f>
        <v/>
      </c>
      <c r="I133" t="str">
        <f ca="1">IFERROR(__xludf.DUMMYFUNCTION("""COMPUTED_VALUE"""),"")</f>
        <v/>
      </c>
      <c r="J133" t="str">
        <f ca="1">IFERROR(__xludf.DUMMYFUNCTION("""COMPUTED_VALUE"""),"")</f>
        <v/>
      </c>
      <c r="K133" t="str">
        <f ca="1">IFERROR(__xludf.DUMMYFUNCTION("""COMPUTED_VALUE"""),"")</f>
        <v/>
      </c>
      <c r="L133" t="str">
        <f ca="1">IFERROR(__xludf.DUMMYFUNCTION("""COMPUTED_VALUE"""),"")</f>
        <v/>
      </c>
      <c r="M133" t="str">
        <f ca="1">IFERROR(__xludf.DUMMYFUNCTION("""COMPUTED_VALUE"""),"")</f>
        <v/>
      </c>
      <c r="N133" t="str">
        <f ca="1">IFERROR(__xludf.DUMMYFUNCTION("""COMPUTED_VALUE"""),"")</f>
        <v/>
      </c>
      <c r="O133" t="str">
        <f ca="1">IFERROR(__xludf.DUMMYFUNCTION("""COMPUTED_VALUE"""),"")</f>
        <v/>
      </c>
      <c r="P133" t="str">
        <f ca="1">IFERROR(__xludf.DUMMYFUNCTION("""COMPUTED_VALUE"""),"")</f>
        <v/>
      </c>
    </row>
    <row r="134" spans="1:16" ht="13.2" x14ac:dyDescent="0.25">
      <c r="A134" s="1" t="str">
        <f ca="1">IFERROR(__xludf.DUMMYFUNCTION("""COMPUTED_VALUE"""),"")</f>
        <v/>
      </c>
      <c r="B134" t="str">
        <f ca="1">IFERROR(__xludf.DUMMYFUNCTION("""COMPUTED_VALUE"""),"")</f>
        <v/>
      </c>
      <c r="C134" t="str">
        <f ca="1">IFERROR(__xludf.DUMMYFUNCTION("""COMPUTED_VALUE"""),"")</f>
        <v/>
      </c>
      <c r="D134" t="str">
        <f ca="1">IFERROR(__xludf.DUMMYFUNCTION("""COMPUTED_VALUE"""),"")</f>
        <v/>
      </c>
      <c r="E134" t="str">
        <f ca="1">IFERROR(__xludf.DUMMYFUNCTION("""COMPUTED_VALUE"""),"")</f>
        <v/>
      </c>
      <c r="F134" t="str">
        <f ca="1">IFERROR(__xludf.DUMMYFUNCTION("""COMPUTED_VALUE"""),"")</f>
        <v/>
      </c>
      <c r="G134" t="str">
        <f ca="1">IFERROR(__xludf.DUMMYFUNCTION("""COMPUTED_VALUE"""),"")</f>
        <v/>
      </c>
      <c r="H134" t="str">
        <f ca="1">IFERROR(__xludf.DUMMYFUNCTION("""COMPUTED_VALUE"""),"")</f>
        <v/>
      </c>
      <c r="I134" t="str">
        <f ca="1">IFERROR(__xludf.DUMMYFUNCTION("""COMPUTED_VALUE"""),"")</f>
        <v/>
      </c>
      <c r="J134" t="str">
        <f ca="1">IFERROR(__xludf.DUMMYFUNCTION("""COMPUTED_VALUE"""),"")</f>
        <v/>
      </c>
      <c r="K134" t="str">
        <f ca="1">IFERROR(__xludf.DUMMYFUNCTION("""COMPUTED_VALUE"""),"")</f>
        <v/>
      </c>
      <c r="L134" t="str">
        <f ca="1">IFERROR(__xludf.DUMMYFUNCTION("""COMPUTED_VALUE"""),"")</f>
        <v/>
      </c>
      <c r="M134" t="str">
        <f ca="1">IFERROR(__xludf.DUMMYFUNCTION("""COMPUTED_VALUE"""),"")</f>
        <v/>
      </c>
      <c r="N134" t="str">
        <f ca="1">IFERROR(__xludf.DUMMYFUNCTION("""COMPUTED_VALUE"""),"")</f>
        <v/>
      </c>
      <c r="O134" t="str">
        <f ca="1">IFERROR(__xludf.DUMMYFUNCTION("""COMPUTED_VALUE"""),"")</f>
        <v/>
      </c>
      <c r="P134" t="str">
        <f ca="1">IFERROR(__xludf.DUMMYFUNCTION("""COMPUTED_VALUE"""),"")</f>
        <v/>
      </c>
    </row>
    <row r="135" spans="1:16" ht="13.2" x14ac:dyDescent="0.25">
      <c r="A135" s="1" t="str">
        <f ca="1">IFERROR(__xludf.DUMMYFUNCTION("""COMPUTED_VALUE"""),"")</f>
        <v/>
      </c>
      <c r="B135" t="str">
        <f ca="1">IFERROR(__xludf.DUMMYFUNCTION("""COMPUTED_VALUE"""),"")</f>
        <v/>
      </c>
      <c r="C135" t="str">
        <f ca="1">IFERROR(__xludf.DUMMYFUNCTION("""COMPUTED_VALUE"""),"")</f>
        <v/>
      </c>
      <c r="D135" t="str">
        <f ca="1">IFERROR(__xludf.DUMMYFUNCTION("""COMPUTED_VALUE"""),"")</f>
        <v/>
      </c>
      <c r="E135" t="str">
        <f ca="1">IFERROR(__xludf.DUMMYFUNCTION("""COMPUTED_VALUE"""),"")</f>
        <v/>
      </c>
      <c r="F135" t="str">
        <f ca="1">IFERROR(__xludf.DUMMYFUNCTION("""COMPUTED_VALUE"""),"")</f>
        <v/>
      </c>
      <c r="G135" t="str">
        <f ca="1">IFERROR(__xludf.DUMMYFUNCTION("""COMPUTED_VALUE"""),"")</f>
        <v/>
      </c>
      <c r="H135" t="str">
        <f ca="1">IFERROR(__xludf.DUMMYFUNCTION("""COMPUTED_VALUE"""),"")</f>
        <v/>
      </c>
      <c r="I135" t="str">
        <f ca="1">IFERROR(__xludf.DUMMYFUNCTION("""COMPUTED_VALUE"""),"")</f>
        <v/>
      </c>
      <c r="J135" t="str">
        <f ca="1">IFERROR(__xludf.DUMMYFUNCTION("""COMPUTED_VALUE"""),"")</f>
        <v/>
      </c>
      <c r="K135" t="str">
        <f ca="1">IFERROR(__xludf.DUMMYFUNCTION("""COMPUTED_VALUE"""),"")</f>
        <v/>
      </c>
      <c r="L135" t="str">
        <f ca="1">IFERROR(__xludf.DUMMYFUNCTION("""COMPUTED_VALUE"""),"")</f>
        <v/>
      </c>
      <c r="M135" t="str">
        <f ca="1">IFERROR(__xludf.DUMMYFUNCTION("""COMPUTED_VALUE"""),"")</f>
        <v/>
      </c>
      <c r="N135" t="str">
        <f ca="1">IFERROR(__xludf.DUMMYFUNCTION("""COMPUTED_VALUE"""),"")</f>
        <v/>
      </c>
      <c r="O135" t="str">
        <f ca="1">IFERROR(__xludf.DUMMYFUNCTION("""COMPUTED_VALUE"""),"")</f>
        <v/>
      </c>
      <c r="P135" t="str">
        <f ca="1">IFERROR(__xludf.DUMMYFUNCTION("""COMPUTED_VALUE"""),"")</f>
        <v/>
      </c>
    </row>
    <row r="136" spans="1:16" ht="13.2" x14ac:dyDescent="0.25">
      <c r="A136" s="1" t="str">
        <f ca="1">IFERROR(__xludf.DUMMYFUNCTION("""COMPUTED_VALUE"""),"")</f>
        <v/>
      </c>
      <c r="B136" t="str">
        <f ca="1">IFERROR(__xludf.DUMMYFUNCTION("""COMPUTED_VALUE"""),"")</f>
        <v/>
      </c>
      <c r="C136" t="str">
        <f ca="1">IFERROR(__xludf.DUMMYFUNCTION("""COMPUTED_VALUE"""),"")</f>
        <v/>
      </c>
      <c r="D136" t="str">
        <f ca="1">IFERROR(__xludf.DUMMYFUNCTION("""COMPUTED_VALUE"""),"")</f>
        <v/>
      </c>
      <c r="E136" t="str">
        <f ca="1">IFERROR(__xludf.DUMMYFUNCTION("""COMPUTED_VALUE"""),"")</f>
        <v/>
      </c>
      <c r="F136" t="str">
        <f ca="1">IFERROR(__xludf.DUMMYFUNCTION("""COMPUTED_VALUE"""),"")</f>
        <v/>
      </c>
      <c r="G136" t="str">
        <f ca="1">IFERROR(__xludf.DUMMYFUNCTION("""COMPUTED_VALUE"""),"")</f>
        <v/>
      </c>
      <c r="H136" t="str">
        <f ca="1">IFERROR(__xludf.DUMMYFUNCTION("""COMPUTED_VALUE"""),"")</f>
        <v/>
      </c>
      <c r="I136" t="str">
        <f ca="1">IFERROR(__xludf.DUMMYFUNCTION("""COMPUTED_VALUE"""),"")</f>
        <v/>
      </c>
      <c r="J136" t="str">
        <f ca="1">IFERROR(__xludf.DUMMYFUNCTION("""COMPUTED_VALUE"""),"")</f>
        <v/>
      </c>
      <c r="K136" t="str">
        <f ca="1">IFERROR(__xludf.DUMMYFUNCTION("""COMPUTED_VALUE"""),"")</f>
        <v/>
      </c>
      <c r="L136" t="str">
        <f ca="1">IFERROR(__xludf.DUMMYFUNCTION("""COMPUTED_VALUE"""),"")</f>
        <v/>
      </c>
      <c r="M136" t="str">
        <f ca="1">IFERROR(__xludf.DUMMYFUNCTION("""COMPUTED_VALUE"""),"")</f>
        <v/>
      </c>
      <c r="N136" t="str">
        <f ca="1">IFERROR(__xludf.DUMMYFUNCTION("""COMPUTED_VALUE"""),"")</f>
        <v/>
      </c>
      <c r="O136" t="str">
        <f ca="1">IFERROR(__xludf.DUMMYFUNCTION("""COMPUTED_VALUE"""),"")</f>
        <v/>
      </c>
      <c r="P136" t="str">
        <f ca="1">IFERROR(__xludf.DUMMYFUNCTION("""COMPUTED_VALUE"""),"")</f>
        <v/>
      </c>
    </row>
    <row r="137" spans="1:16" ht="13.2" x14ac:dyDescent="0.25">
      <c r="A137" s="1" t="str">
        <f ca="1">IFERROR(__xludf.DUMMYFUNCTION("""COMPUTED_VALUE"""),"")</f>
        <v/>
      </c>
      <c r="B137" t="str">
        <f ca="1">IFERROR(__xludf.DUMMYFUNCTION("""COMPUTED_VALUE"""),"")</f>
        <v/>
      </c>
      <c r="C137" t="str">
        <f ca="1">IFERROR(__xludf.DUMMYFUNCTION("""COMPUTED_VALUE"""),"")</f>
        <v/>
      </c>
      <c r="D137" t="str">
        <f ca="1">IFERROR(__xludf.DUMMYFUNCTION("""COMPUTED_VALUE"""),"")</f>
        <v/>
      </c>
      <c r="E137" t="str">
        <f ca="1">IFERROR(__xludf.DUMMYFUNCTION("""COMPUTED_VALUE"""),"")</f>
        <v/>
      </c>
      <c r="F137" t="str">
        <f ca="1">IFERROR(__xludf.DUMMYFUNCTION("""COMPUTED_VALUE"""),"")</f>
        <v/>
      </c>
      <c r="G137" t="str">
        <f ca="1">IFERROR(__xludf.DUMMYFUNCTION("""COMPUTED_VALUE"""),"")</f>
        <v/>
      </c>
      <c r="H137" t="str">
        <f ca="1">IFERROR(__xludf.DUMMYFUNCTION("""COMPUTED_VALUE"""),"")</f>
        <v/>
      </c>
      <c r="I137" t="str">
        <f ca="1">IFERROR(__xludf.DUMMYFUNCTION("""COMPUTED_VALUE"""),"")</f>
        <v/>
      </c>
      <c r="J137" t="str">
        <f ca="1">IFERROR(__xludf.DUMMYFUNCTION("""COMPUTED_VALUE"""),"")</f>
        <v/>
      </c>
      <c r="K137" t="str">
        <f ca="1">IFERROR(__xludf.DUMMYFUNCTION("""COMPUTED_VALUE"""),"")</f>
        <v/>
      </c>
      <c r="L137" t="str">
        <f ca="1">IFERROR(__xludf.DUMMYFUNCTION("""COMPUTED_VALUE"""),"")</f>
        <v/>
      </c>
      <c r="M137" t="str">
        <f ca="1">IFERROR(__xludf.DUMMYFUNCTION("""COMPUTED_VALUE"""),"")</f>
        <v/>
      </c>
      <c r="N137" t="str">
        <f ca="1">IFERROR(__xludf.DUMMYFUNCTION("""COMPUTED_VALUE"""),"")</f>
        <v/>
      </c>
      <c r="O137" t="str">
        <f ca="1">IFERROR(__xludf.DUMMYFUNCTION("""COMPUTED_VALUE"""),"")</f>
        <v/>
      </c>
      <c r="P137" t="str">
        <f ca="1">IFERROR(__xludf.DUMMYFUNCTION("""COMPUTED_VALUE"""),"")</f>
        <v/>
      </c>
    </row>
    <row r="138" spans="1:16" ht="13.2" x14ac:dyDescent="0.25">
      <c r="A138" s="1" t="str">
        <f ca="1">IFERROR(__xludf.DUMMYFUNCTION("""COMPUTED_VALUE"""),"")</f>
        <v/>
      </c>
      <c r="B138" t="str">
        <f ca="1">IFERROR(__xludf.DUMMYFUNCTION("""COMPUTED_VALUE"""),"")</f>
        <v/>
      </c>
      <c r="C138" t="str">
        <f ca="1">IFERROR(__xludf.DUMMYFUNCTION("""COMPUTED_VALUE"""),"")</f>
        <v/>
      </c>
      <c r="D138" t="str">
        <f ca="1">IFERROR(__xludf.DUMMYFUNCTION("""COMPUTED_VALUE"""),"")</f>
        <v/>
      </c>
      <c r="E138" t="str">
        <f ca="1">IFERROR(__xludf.DUMMYFUNCTION("""COMPUTED_VALUE"""),"")</f>
        <v/>
      </c>
      <c r="F138" t="str">
        <f ca="1">IFERROR(__xludf.DUMMYFUNCTION("""COMPUTED_VALUE"""),"")</f>
        <v/>
      </c>
      <c r="G138" t="str">
        <f ca="1">IFERROR(__xludf.DUMMYFUNCTION("""COMPUTED_VALUE"""),"")</f>
        <v/>
      </c>
      <c r="H138" t="str">
        <f ca="1">IFERROR(__xludf.DUMMYFUNCTION("""COMPUTED_VALUE"""),"")</f>
        <v/>
      </c>
      <c r="I138" t="str">
        <f ca="1">IFERROR(__xludf.DUMMYFUNCTION("""COMPUTED_VALUE"""),"")</f>
        <v/>
      </c>
      <c r="J138" t="str">
        <f ca="1">IFERROR(__xludf.DUMMYFUNCTION("""COMPUTED_VALUE"""),"")</f>
        <v/>
      </c>
      <c r="K138" t="str">
        <f ca="1">IFERROR(__xludf.DUMMYFUNCTION("""COMPUTED_VALUE"""),"")</f>
        <v/>
      </c>
      <c r="L138" t="str">
        <f ca="1">IFERROR(__xludf.DUMMYFUNCTION("""COMPUTED_VALUE"""),"")</f>
        <v/>
      </c>
      <c r="M138" t="str">
        <f ca="1">IFERROR(__xludf.DUMMYFUNCTION("""COMPUTED_VALUE"""),"")</f>
        <v/>
      </c>
      <c r="N138" t="str">
        <f ca="1">IFERROR(__xludf.DUMMYFUNCTION("""COMPUTED_VALUE"""),"")</f>
        <v/>
      </c>
      <c r="O138" t="str">
        <f ca="1">IFERROR(__xludf.DUMMYFUNCTION("""COMPUTED_VALUE"""),"")</f>
        <v/>
      </c>
      <c r="P138" t="str">
        <f ca="1">IFERROR(__xludf.DUMMYFUNCTION("""COMPUTED_VALUE"""),"")</f>
        <v/>
      </c>
    </row>
    <row r="139" spans="1:16" ht="13.2" x14ac:dyDescent="0.25">
      <c r="A139" s="1" t="str">
        <f ca="1">IFERROR(__xludf.DUMMYFUNCTION("""COMPUTED_VALUE"""),"")</f>
        <v/>
      </c>
      <c r="B139" t="str">
        <f ca="1">IFERROR(__xludf.DUMMYFUNCTION("""COMPUTED_VALUE"""),"")</f>
        <v/>
      </c>
      <c r="C139" t="str">
        <f ca="1">IFERROR(__xludf.DUMMYFUNCTION("""COMPUTED_VALUE"""),"")</f>
        <v/>
      </c>
      <c r="D139" t="str">
        <f ca="1">IFERROR(__xludf.DUMMYFUNCTION("""COMPUTED_VALUE"""),"")</f>
        <v/>
      </c>
      <c r="E139" t="str">
        <f ca="1">IFERROR(__xludf.DUMMYFUNCTION("""COMPUTED_VALUE"""),"")</f>
        <v/>
      </c>
      <c r="F139" t="str">
        <f ca="1">IFERROR(__xludf.DUMMYFUNCTION("""COMPUTED_VALUE"""),"")</f>
        <v/>
      </c>
      <c r="G139" t="str">
        <f ca="1">IFERROR(__xludf.DUMMYFUNCTION("""COMPUTED_VALUE"""),"")</f>
        <v/>
      </c>
      <c r="H139" t="str">
        <f ca="1">IFERROR(__xludf.DUMMYFUNCTION("""COMPUTED_VALUE"""),"")</f>
        <v/>
      </c>
      <c r="I139" t="str">
        <f ca="1">IFERROR(__xludf.DUMMYFUNCTION("""COMPUTED_VALUE"""),"")</f>
        <v/>
      </c>
      <c r="J139" t="str">
        <f ca="1">IFERROR(__xludf.DUMMYFUNCTION("""COMPUTED_VALUE"""),"")</f>
        <v/>
      </c>
      <c r="K139" t="str">
        <f ca="1">IFERROR(__xludf.DUMMYFUNCTION("""COMPUTED_VALUE"""),"")</f>
        <v/>
      </c>
      <c r="L139" t="str">
        <f ca="1">IFERROR(__xludf.DUMMYFUNCTION("""COMPUTED_VALUE"""),"")</f>
        <v/>
      </c>
      <c r="M139" t="str">
        <f ca="1">IFERROR(__xludf.DUMMYFUNCTION("""COMPUTED_VALUE"""),"")</f>
        <v/>
      </c>
      <c r="N139" t="str">
        <f ca="1">IFERROR(__xludf.DUMMYFUNCTION("""COMPUTED_VALUE"""),"")</f>
        <v/>
      </c>
      <c r="O139" t="str">
        <f ca="1">IFERROR(__xludf.DUMMYFUNCTION("""COMPUTED_VALUE"""),"")</f>
        <v/>
      </c>
      <c r="P139" t="str">
        <f ca="1">IFERROR(__xludf.DUMMYFUNCTION("""COMPUTED_VALUE"""),"")</f>
        <v/>
      </c>
    </row>
    <row r="140" spans="1:16" ht="13.2" x14ac:dyDescent="0.25">
      <c r="A140" s="1" t="str">
        <f ca="1">IFERROR(__xludf.DUMMYFUNCTION("""COMPUTED_VALUE"""),"")</f>
        <v/>
      </c>
      <c r="B140" t="str">
        <f ca="1">IFERROR(__xludf.DUMMYFUNCTION("""COMPUTED_VALUE"""),"")</f>
        <v/>
      </c>
      <c r="C140" t="str">
        <f ca="1">IFERROR(__xludf.DUMMYFUNCTION("""COMPUTED_VALUE"""),"")</f>
        <v/>
      </c>
      <c r="D140" t="str">
        <f ca="1">IFERROR(__xludf.DUMMYFUNCTION("""COMPUTED_VALUE"""),"")</f>
        <v/>
      </c>
      <c r="E140" t="str">
        <f ca="1">IFERROR(__xludf.DUMMYFUNCTION("""COMPUTED_VALUE"""),"")</f>
        <v/>
      </c>
      <c r="F140" t="str">
        <f ca="1">IFERROR(__xludf.DUMMYFUNCTION("""COMPUTED_VALUE"""),"")</f>
        <v/>
      </c>
      <c r="G140" t="str">
        <f ca="1">IFERROR(__xludf.DUMMYFUNCTION("""COMPUTED_VALUE"""),"")</f>
        <v/>
      </c>
      <c r="H140" t="str">
        <f ca="1">IFERROR(__xludf.DUMMYFUNCTION("""COMPUTED_VALUE"""),"")</f>
        <v/>
      </c>
      <c r="I140" t="str">
        <f ca="1">IFERROR(__xludf.DUMMYFUNCTION("""COMPUTED_VALUE"""),"")</f>
        <v/>
      </c>
      <c r="J140" t="str">
        <f ca="1">IFERROR(__xludf.DUMMYFUNCTION("""COMPUTED_VALUE"""),"")</f>
        <v/>
      </c>
      <c r="K140" t="str">
        <f ca="1">IFERROR(__xludf.DUMMYFUNCTION("""COMPUTED_VALUE"""),"")</f>
        <v/>
      </c>
      <c r="L140" t="str">
        <f ca="1">IFERROR(__xludf.DUMMYFUNCTION("""COMPUTED_VALUE"""),"")</f>
        <v/>
      </c>
      <c r="M140" t="str">
        <f ca="1">IFERROR(__xludf.DUMMYFUNCTION("""COMPUTED_VALUE"""),"")</f>
        <v/>
      </c>
      <c r="N140" t="str">
        <f ca="1">IFERROR(__xludf.DUMMYFUNCTION("""COMPUTED_VALUE"""),"")</f>
        <v/>
      </c>
      <c r="O140" t="str">
        <f ca="1">IFERROR(__xludf.DUMMYFUNCTION("""COMPUTED_VALUE"""),"")</f>
        <v/>
      </c>
      <c r="P140" t="str">
        <f ca="1">IFERROR(__xludf.DUMMYFUNCTION("""COMPUTED_VALUE"""),"")</f>
        <v/>
      </c>
    </row>
    <row r="141" spans="1:16" ht="13.2" x14ac:dyDescent="0.25">
      <c r="A141" s="1" t="str">
        <f ca="1">IFERROR(__xludf.DUMMYFUNCTION("""COMPUTED_VALUE"""),"")</f>
        <v/>
      </c>
      <c r="B141" t="str">
        <f ca="1">IFERROR(__xludf.DUMMYFUNCTION("""COMPUTED_VALUE"""),"")</f>
        <v/>
      </c>
      <c r="C141" t="str">
        <f ca="1">IFERROR(__xludf.DUMMYFUNCTION("""COMPUTED_VALUE"""),"")</f>
        <v/>
      </c>
      <c r="D141" t="str">
        <f ca="1">IFERROR(__xludf.DUMMYFUNCTION("""COMPUTED_VALUE"""),"")</f>
        <v/>
      </c>
      <c r="E141" t="str">
        <f ca="1">IFERROR(__xludf.DUMMYFUNCTION("""COMPUTED_VALUE"""),"")</f>
        <v/>
      </c>
      <c r="F141" t="str">
        <f ca="1">IFERROR(__xludf.DUMMYFUNCTION("""COMPUTED_VALUE"""),"")</f>
        <v/>
      </c>
      <c r="G141" t="str">
        <f ca="1">IFERROR(__xludf.DUMMYFUNCTION("""COMPUTED_VALUE"""),"")</f>
        <v/>
      </c>
      <c r="H141" t="str">
        <f ca="1">IFERROR(__xludf.DUMMYFUNCTION("""COMPUTED_VALUE"""),"")</f>
        <v/>
      </c>
      <c r="I141" t="str">
        <f ca="1">IFERROR(__xludf.DUMMYFUNCTION("""COMPUTED_VALUE"""),"")</f>
        <v/>
      </c>
      <c r="J141" t="str">
        <f ca="1">IFERROR(__xludf.DUMMYFUNCTION("""COMPUTED_VALUE"""),"")</f>
        <v/>
      </c>
      <c r="K141" t="str">
        <f ca="1">IFERROR(__xludf.DUMMYFUNCTION("""COMPUTED_VALUE"""),"")</f>
        <v/>
      </c>
      <c r="L141" t="str">
        <f ca="1">IFERROR(__xludf.DUMMYFUNCTION("""COMPUTED_VALUE"""),"")</f>
        <v/>
      </c>
      <c r="M141" t="str">
        <f ca="1">IFERROR(__xludf.DUMMYFUNCTION("""COMPUTED_VALUE"""),"")</f>
        <v/>
      </c>
      <c r="N141" t="str">
        <f ca="1">IFERROR(__xludf.DUMMYFUNCTION("""COMPUTED_VALUE"""),"")</f>
        <v/>
      </c>
      <c r="O141" t="str">
        <f ca="1">IFERROR(__xludf.DUMMYFUNCTION("""COMPUTED_VALUE"""),"")</f>
        <v/>
      </c>
      <c r="P141" t="str">
        <f ca="1">IFERROR(__xludf.DUMMYFUNCTION("""COMPUTED_VALUE"""),"")</f>
        <v/>
      </c>
    </row>
    <row r="142" spans="1:16" ht="13.2" x14ac:dyDescent="0.25">
      <c r="A142" s="1" t="str">
        <f ca="1">IFERROR(__xludf.DUMMYFUNCTION("""COMPUTED_VALUE"""),"")</f>
        <v/>
      </c>
      <c r="B142" t="str">
        <f ca="1">IFERROR(__xludf.DUMMYFUNCTION("""COMPUTED_VALUE"""),"")</f>
        <v/>
      </c>
      <c r="C142" t="str">
        <f ca="1">IFERROR(__xludf.DUMMYFUNCTION("""COMPUTED_VALUE"""),"")</f>
        <v/>
      </c>
      <c r="D142" t="str">
        <f ca="1">IFERROR(__xludf.DUMMYFUNCTION("""COMPUTED_VALUE"""),"")</f>
        <v/>
      </c>
      <c r="E142" t="str">
        <f ca="1">IFERROR(__xludf.DUMMYFUNCTION("""COMPUTED_VALUE"""),"")</f>
        <v/>
      </c>
      <c r="F142" t="str">
        <f ca="1">IFERROR(__xludf.DUMMYFUNCTION("""COMPUTED_VALUE"""),"")</f>
        <v/>
      </c>
      <c r="G142" t="str">
        <f ca="1">IFERROR(__xludf.DUMMYFUNCTION("""COMPUTED_VALUE"""),"")</f>
        <v/>
      </c>
      <c r="H142" t="str">
        <f ca="1">IFERROR(__xludf.DUMMYFUNCTION("""COMPUTED_VALUE"""),"")</f>
        <v/>
      </c>
      <c r="I142" t="str">
        <f ca="1">IFERROR(__xludf.DUMMYFUNCTION("""COMPUTED_VALUE"""),"")</f>
        <v/>
      </c>
      <c r="J142" t="str">
        <f ca="1">IFERROR(__xludf.DUMMYFUNCTION("""COMPUTED_VALUE"""),"")</f>
        <v/>
      </c>
      <c r="K142" t="str">
        <f ca="1">IFERROR(__xludf.DUMMYFUNCTION("""COMPUTED_VALUE"""),"")</f>
        <v/>
      </c>
      <c r="L142" t="str">
        <f ca="1">IFERROR(__xludf.DUMMYFUNCTION("""COMPUTED_VALUE"""),"")</f>
        <v/>
      </c>
      <c r="M142" t="str">
        <f ca="1">IFERROR(__xludf.DUMMYFUNCTION("""COMPUTED_VALUE"""),"")</f>
        <v/>
      </c>
      <c r="N142" t="str">
        <f ca="1">IFERROR(__xludf.DUMMYFUNCTION("""COMPUTED_VALUE"""),"")</f>
        <v/>
      </c>
      <c r="O142" t="str">
        <f ca="1">IFERROR(__xludf.DUMMYFUNCTION("""COMPUTED_VALUE"""),"")</f>
        <v/>
      </c>
      <c r="P142" t="str">
        <f ca="1">IFERROR(__xludf.DUMMYFUNCTION("""COMPUTED_VALUE"""),"")</f>
        <v/>
      </c>
    </row>
    <row r="143" spans="1:16" ht="13.2" x14ac:dyDescent="0.25">
      <c r="A143" s="1" t="str">
        <f ca="1">IFERROR(__xludf.DUMMYFUNCTION("""COMPUTED_VALUE"""),"")</f>
        <v/>
      </c>
      <c r="B143" t="str">
        <f ca="1">IFERROR(__xludf.DUMMYFUNCTION("""COMPUTED_VALUE"""),"")</f>
        <v/>
      </c>
      <c r="C143" t="str">
        <f ca="1">IFERROR(__xludf.DUMMYFUNCTION("""COMPUTED_VALUE"""),"")</f>
        <v/>
      </c>
      <c r="D143" t="str">
        <f ca="1">IFERROR(__xludf.DUMMYFUNCTION("""COMPUTED_VALUE"""),"")</f>
        <v/>
      </c>
      <c r="E143" t="str">
        <f ca="1">IFERROR(__xludf.DUMMYFUNCTION("""COMPUTED_VALUE"""),"")</f>
        <v/>
      </c>
      <c r="F143" t="str">
        <f ca="1">IFERROR(__xludf.DUMMYFUNCTION("""COMPUTED_VALUE"""),"")</f>
        <v/>
      </c>
      <c r="G143" t="str">
        <f ca="1">IFERROR(__xludf.DUMMYFUNCTION("""COMPUTED_VALUE"""),"")</f>
        <v/>
      </c>
      <c r="H143" t="str">
        <f ca="1">IFERROR(__xludf.DUMMYFUNCTION("""COMPUTED_VALUE"""),"")</f>
        <v/>
      </c>
      <c r="I143" t="str">
        <f ca="1">IFERROR(__xludf.DUMMYFUNCTION("""COMPUTED_VALUE"""),"")</f>
        <v/>
      </c>
      <c r="J143" t="str">
        <f ca="1">IFERROR(__xludf.DUMMYFUNCTION("""COMPUTED_VALUE"""),"")</f>
        <v/>
      </c>
      <c r="K143" t="str">
        <f ca="1">IFERROR(__xludf.DUMMYFUNCTION("""COMPUTED_VALUE"""),"")</f>
        <v/>
      </c>
      <c r="L143" t="str">
        <f ca="1">IFERROR(__xludf.DUMMYFUNCTION("""COMPUTED_VALUE"""),"")</f>
        <v/>
      </c>
      <c r="M143" t="str">
        <f ca="1">IFERROR(__xludf.DUMMYFUNCTION("""COMPUTED_VALUE"""),"")</f>
        <v/>
      </c>
      <c r="N143" t="str">
        <f ca="1">IFERROR(__xludf.DUMMYFUNCTION("""COMPUTED_VALUE"""),"")</f>
        <v/>
      </c>
      <c r="O143" t="str">
        <f ca="1">IFERROR(__xludf.DUMMYFUNCTION("""COMPUTED_VALUE"""),"")</f>
        <v/>
      </c>
      <c r="P143" t="str">
        <f ca="1">IFERROR(__xludf.DUMMYFUNCTION("""COMPUTED_VALUE"""),"")</f>
        <v/>
      </c>
    </row>
    <row r="144" spans="1:16" ht="13.2" x14ac:dyDescent="0.25">
      <c r="A144" s="1" t="str">
        <f ca="1">IFERROR(__xludf.DUMMYFUNCTION("""COMPUTED_VALUE"""),"")</f>
        <v/>
      </c>
      <c r="B144" t="str">
        <f ca="1">IFERROR(__xludf.DUMMYFUNCTION("""COMPUTED_VALUE"""),"")</f>
        <v/>
      </c>
      <c r="C144" t="str">
        <f ca="1">IFERROR(__xludf.DUMMYFUNCTION("""COMPUTED_VALUE"""),"")</f>
        <v/>
      </c>
      <c r="D144" t="str">
        <f ca="1">IFERROR(__xludf.DUMMYFUNCTION("""COMPUTED_VALUE"""),"")</f>
        <v/>
      </c>
      <c r="E144" t="str">
        <f ca="1">IFERROR(__xludf.DUMMYFUNCTION("""COMPUTED_VALUE"""),"")</f>
        <v/>
      </c>
      <c r="F144" t="str">
        <f ca="1">IFERROR(__xludf.DUMMYFUNCTION("""COMPUTED_VALUE"""),"")</f>
        <v/>
      </c>
      <c r="G144" t="str">
        <f ca="1">IFERROR(__xludf.DUMMYFUNCTION("""COMPUTED_VALUE"""),"")</f>
        <v/>
      </c>
      <c r="H144" t="str">
        <f ca="1">IFERROR(__xludf.DUMMYFUNCTION("""COMPUTED_VALUE"""),"")</f>
        <v/>
      </c>
      <c r="I144" t="str">
        <f ca="1">IFERROR(__xludf.DUMMYFUNCTION("""COMPUTED_VALUE"""),"")</f>
        <v/>
      </c>
      <c r="J144" t="str">
        <f ca="1">IFERROR(__xludf.DUMMYFUNCTION("""COMPUTED_VALUE"""),"")</f>
        <v/>
      </c>
      <c r="K144" t="str">
        <f ca="1">IFERROR(__xludf.DUMMYFUNCTION("""COMPUTED_VALUE"""),"")</f>
        <v/>
      </c>
      <c r="L144" t="str">
        <f ca="1">IFERROR(__xludf.DUMMYFUNCTION("""COMPUTED_VALUE"""),"")</f>
        <v/>
      </c>
      <c r="M144" t="str">
        <f ca="1">IFERROR(__xludf.DUMMYFUNCTION("""COMPUTED_VALUE"""),"")</f>
        <v/>
      </c>
      <c r="N144" t="str">
        <f ca="1">IFERROR(__xludf.DUMMYFUNCTION("""COMPUTED_VALUE"""),"")</f>
        <v/>
      </c>
      <c r="O144" t="str">
        <f ca="1">IFERROR(__xludf.DUMMYFUNCTION("""COMPUTED_VALUE"""),"")</f>
        <v/>
      </c>
      <c r="P144" t="str">
        <f ca="1">IFERROR(__xludf.DUMMYFUNCTION("""COMPUTED_VALUE"""),"")</f>
        <v/>
      </c>
    </row>
    <row r="145" spans="1:16" ht="13.2" x14ac:dyDescent="0.25">
      <c r="A145" s="1" t="str">
        <f ca="1">IFERROR(__xludf.DUMMYFUNCTION("""COMPUTED_VALUE"""),"")</f>
        <v/>
      </c>
      <c r="B145" t="str">
        <f ca="1">IFERROR(__xludf.DUMMYFUNCTION("""COMPUTED_VALUE"""),"")</f>
        <v/>
      </c>
      <c r="C145" t="str">
        <f ca="1">IFERROR(__xludf.DUMMYFUNCTION("""COMPUTED_VALUE"""),"")</f>
        <v/>
      </c>
      <c r="D145" t="str">
        <f ca="1">IFERROR(__xludf.DUMMYFUNCTION("""COMPUTED_VALUE"""),"")</f>
        <v/>
      </c>
      <c r="E145" t="str">
        <f ca="1">IFERROR(__xludf.DUMMYFUNCTION("""COMPUTED_VALUE"""),"")</f>
        <v/>
      </c>
      <c r="F145" t="str">
        <f ca="1">IFERROR(__xludf.DUMMYFUNCTION("""COMPUTED_VALUE"""),"")</f>
        <v/>
      </c>
      <c r="G145" t="str">
        <f ca="1">IFERROR(__xludf.DUMMYFUNCTION("""COMPUTED_VALUE"""),"")</f>
        <v/>
      </c>
      <c r="H145" t="str">
        <f ca="1">IFERROR(__xludf.DUMMYFUNCTION("""COMPUTED_VALUE"""),"")</f>
        <v/>
      </c>
      <c r="I145" t="str">
        <f ca="1">IFERROR(__xludf.DUMMYFUNCTION("""COMPUTED_VALUE"""),"")</f>
        <v/>
      </c>
      <c r="J145" t="str">
        <f ca="1">IFERROR(__xludf.DUMMYFUNCTION("""COMPUTED_VALUE"""),"")</f>
        <v/>
      </c>
      <c r="K145" t="str">
        <f ca="1">IFERROR(__xludf.DUMMYFUNCTION("""COMPUTED_VALUE"""),"")</f>
        <v/>
      </c>
      <c r="L145" t="str">
        <f ca="1">IFERROR(__xludf.DUMMYFUNCTION("""COMPUTED_VALUE"""),"")</f>
        <v/>
      </c>
      <c r="M145" t="str">
        <f ca="1">IFERROR(__xludf.DUMMYFUNCTION("""COMPUTED_VALUE"""),"")</f>
        <v/>
      </c>
      <c r="N145" t="str">
        <f ca="1">IFERROR(__xludf.DUMMYFUNCTION("""COMPUTED_VALUE"""),"")</f>
        <v/>
      </c>
      <c r="O145" t="str">
        <f ca="1">IFERROR(__xludf.DUMMYFUNCTION("""COMPUTED_VALUE"""),"")</f>
        <v/>
      </c>
      <c r="P145" t="str">
        <f ca="1">IFERROR(__xludf.DUMMYFUNCTION("""COMPUTED_VALUE"""),"")</f>
        <v/>
      </c>
    </row>
    <row r="146" spans="1:16" ht="13.2" x14ac:dyDescent="0.25">
      <c r="A146" s="1" t="str">
        <f ca="1">IFERROR(__xludf.DUMMYFUNCTION("""COMPUTED_VALUE"""),"")</f>
        <v/>
      </c>
      <c r="B146" t="str">
        <f ca="1">IFERROR(__xludf.DUMMYFUNCTION("""COMPUTED_VALUE"""),"")</f>
        <v/>
      </c>
      <c r="C146" t="str">
        <f ca="1">IFERROR(__xludf.DUMMYFUNCTION("""COMPUTED_VALUE"""),"")</f>
        <v/>
      </c>
      <c r="D146" t="str">
        <f ca="1">IFERROR(__xludf.DUMMYFUNCTION("""COMPUTED_VALUE"""),"")</f>
        <v/>
      </c>
      <c r="E146" t="str">
        <f ca="1">IFERROR(__xludf.DUMMYFUNCTION("""COMPUTED_VALUE"""),"")</f>
        <v/>
      </c>
      <c r="F146" t="str">
        <f ca="1">IFERROR(__xludf.DUMMYFUNCTION("""COMPUTED_VALUE"""),"")</f>
        <v/>
      </c>
      <c r="G146" t="str">
        <f ca="1">IFERROR(__xludf.DUMMYFUNCTION("""COMPUTED_VALUE"""),"")</f>
        <v/>
      </c>
      <c r="H146" t="str">
        <f ca="1">IFERROR(__xludf.DUMMYFUNCTION("""COMPUTED_VALUE"""),"")</f>
        <v/>
      </c>
      <c r="I146" t="str">
        <f ca="1">IFERROR(__xludf.DUMMYFUNCTION("""COMPUTED_VALUE"""),"")</f>
        <v/>
      </c>
      <c r="J146" t="str">
        <f ca="1">IFERROR(__xludf.DUMMYFUNCTION("""COMPUTED_VALUE"""),"")</f>
        <v/>
      </c>
      <c r="K146" t="str">
        <f ca="1">IFERROR(__xludf.DUMMYFUNCTION("""COMPUTED_VALUE"""),"")</f>
        <v/>
      </c>
      <c r="L146" t="str">
        <f ca="1">IFERROR(__xludf.DUMMYFUNCTION("""COMPUTED_VALUE"""),"")</f>
        <v/>
      </c>
      <c r="M146" t="str">
        <f ca="1">IFERROR(__xludf.DUMMYFUNCTION("""COMPUTED_VALUE"""),"")</f>
        <v/>
      </c>
      <c r="N146" t="str">
        <f ca="1">IFERROR(__xludf.DUMMYFUNCTION("""COMPUTED_VALUE"""),"")</f>
        <v/>
      </c>
      <c r="O146" t="str">
        <f ca="1">IFERROR(__xludf.DUMMYFUNCTION("""COMPUTED_VALUE"""),"")</f>
        <v/>
      </c>
      <c r="P146" t="str">
        <f ca="1">IFERROR(__xludf.DUMMYFUNCTION("""COMPUTED_VALUE"""),"")</f>
        <v/>
      </c>
    </row>
    <row r="147" spans="1:16" ht="13.2" x14ac:dyDescent="0.25">
      <c r="A147" s="1" t="str">
        <f ca="1">IFERROR(__xludf.DUMMYFUNCTION("""COMPUTED_VALUE"""),"")</f>
        <v/>
      </c>
      <c r="B147" t="str">
        <f ca="1">IFERROR(__xludf.DUMMYFUNCTION("""COMPUTED_VALUE"""),"")</f>
        <v/>
      </c>
      <c r="C147" t="str">
        <f ca="1">IFERROR(__xludf.DUMMYFUNCTION("""COMPUTED_VALUE"""),"")</f>
        <v/>
      </c>
      <c r="D147" t="str">
        <f ca="1">IFERROR(__xludf.DUMMYFUNCTION("""COMPUTED_VALUE"""),"")</f>
        <v/>
      </c>
      <c r="E147" t="str">
        <f ca="1">IFERROR(__xludf.DUMMYFUNCTION("""COMPUTED_VALUE"""),"")</f>
        <v/>
      </c>
      <c r="F147" t="str">
        <f ca="1">IFERROR(__xludf.DUMMYFUNCTION("""COMPUTED_VALUE"""),"")</f>
        <v/>
      </c>
      <c r="G147" t="str">
        <f ca="1">IFERROR(__xludf.DUMMYFUNCTION("""COMPUTED_VALUE"""),"")</f>
        <v/>
      </c>
      <c r="H147" t="str">
        <f ca="1">IFERROR(__xludf.DUMMYFUNCTION("""COMPUTED_VALUE"""),"")</f>
        <v/>
      </c>
      <c r="I147" t="str">
        <f ca="1">IFERROR(__xludf.DUMMYFUNCTION("""COMPUTED_VALUE"""),"")</f>
        <v/>
      </c>
      <c r="J147" t="str">
        <f ca="1">IFERROR(__xludf.DUMMYFUNCTION("""COMPUTED_VALUE"""),"")</f>
        <v/>
      </c>
      <c r="K147" t="str">
        <f ca="1">IFERROR(__xludf.DUMMYFUNCTION("""COMPUTED_VALUE"""),"")</f>
        <v/>
      </c>
      <c r="L147" t="str">
        <f ca="1">IFERROR(__xludf.DUMMYFUNCTION("""COMPUTED_VALUE"""),"")</f>
        <v/>
      </c>
      <c r="M147" t="str">
        <f ca="1">IFERROR(__xludf.DUMMYFUNCTION("""COMPUTED_VALUE"""),"")</f>
        <v/>
      </c>
      <c r="N147" t="str">
        <f ca="1">IFERROR(__xludf.DUMMYFUNCTION("""COMPUTED_VALUE"""),"")</f>
        <v/>
      </c>
      <c r="O147" t="str">
        <f ca="1">IFERROR(__xludf.DUMMYFUNCTION("""COMPUTED_VALUE"""),"")</f>
        <v/>
      </c>
      <c r="P147" t="str">
        <f ca="1">IFERROR(__xludf.DUMMYFUNCTION("""COMPUTED_VALUE"""),"")</f>
        <v/>
      </c>
    </row>
    <row r="148" spans="1:16" ht="13.2" x14ac:dyDescent="0.25">
      <c r="A148" s="1" t="str">
        <f ca="1">IFERROR(__xludf.DUMMYFUNCTION("""COMPUTED_VALUE"""),"")</f>
        <v/>
      </c>
      <c r="B148" t="str">
        <f ca="1">IFERROR(__xludf.DUMMYFUNCTION("""COMPUTED_VALUE"""),"")</f>
        <v/>
      </c>
      <c r="C148" t="str">
        <f ca="1">IFERROR(__xludf.DUMMYFUNCTION("""COMPUTED_VALUE"""),"")</f>
        <v/>
      </c>
      <c r="D148" t="str">
        <f ca="1">IFERROR(__xludf.DUMMYFUNCTION("""COMPUTED_VALUE"""),"")</f>
        <v/>
      </c>
      <c r="E148" t="str">
        <f ca="1">IFERROR(__xludf.DUMMYFUNCTION("""COMPUTED_VALUE"""),"")</f>
        <v/>
      </c>
      <c r="F148" t="str">
        <f ca="1">IFERROR(__xludf.DUMMYFUNCTION("""COMPUTED_VALUE"""),"")</f>
        <v/>
      </c>
      <c r="G148" t="str">
        <f ca="1">IFERROR(__xludf.DUMMYFUNCTION("""COMPUTED_VALUE"""),"")</f>
        <v/>
      </c>
      <c r="H148" t="str">
        <f ca="1">IFERROR(__xludf.DUMMYFUNCTION("""COMPUTED_VALUE"""),"")</f>
        <v/>
      </c>
      <c r="I148" t="str">
        <f ca="1">IFERROR(__xludf.DUMMYFUNCTION("""COMPUTED_VALUE"""),"")</f>
        <v/>
      </c>
      <c r="J148" t="str">
        <f ca="1">IFERROR(__xludf.DUMMYFUNCTION("""COMPUTED_VALUE"""),"")</f>
        <v/>
      </c>
      <c r="K148" t="str">
        <f ca="1">IFERROR(__xludf.DUMMYFUNCTION("""COMPUTED_VALUE"""),"")</f>
        <v/>
      </c>
      <c r="L148" t="str">
        <f ca="1">IFERROR(__xludf.DUMMYFUNCTION("""COMPUTED_VALUE"""),"")</f>
        <v/>
      </c>
      <c r="M148" t="str">
        <f ca="1">IFERROR(__xludf.DUMMYFUNCTION("""COMPUTED_VALUE"""),"")</f>
        <v/>
      </c>
      <c r="N148" t="str">
        <f ca="1">IFERROR(__xludf.DUMMYFUNCTION("""COMPUTED_VALUE"""),"")</f>
        <v/>
      </c>
      <c r="O148" t="str">
        <f ca="1">IFERROR(__xludf.DUMMYFUNCTION("""COMPUTED_VALUE"""),"")</f>
        <v/>
      </c>
      <c r="P148" t="str">
        <f ca="1">IFERROR(__xludf.DUMMYFUNCTION("""COMPUTED_VALUE"""),"")</f>
        <v/>
      </c>
    </row>
    <row r="149" spans="1:16" ht="13.2" x14ac:dyDescent="0.25">
      <c r="A149" s="1" t="str">
        <f ca="1">IFERROR(__xludf.DUMMYFUNCTION("""COMPUTED_VALUE"""),"")</f>
        <v/>
      </c>
      <c r="B149" t="str">
        <f ca="1">IFERROR(__xludf.DUMMYFUNCTION("""COMPUTED_VALUE"""),"")</f>
        <v/>
      </c>
      <c r="C149" t="str">
        <f ca="1">IFERROR(__xludf.DUMMYFUNCTION("""COMPUTED_VALUE"""),"")</f>
        <v/>
      </c>
      <c r="D149" t="str">
        <f ca="1">IFERROR(__xludf.DUMMYFUNCTION("""COMPUTED_VALUE"""),"")</f>
        <v/>
      </c>
      <c r="E149" t="str">
        <f ca="1">IFERROR(__xludf.DUMMYFUNCTION("""COMPUTED_VALUE"""),"")</f>
        <v/>
      </c>
      <c r="F149" t="str">
        <f ca="1">IFERROR(__xludf.DUMMYFUNCTION("""COMPUTED_VALUE"""),"")</f>
        <v/>
      </c>
      <c r="G149" t="str">
        <f ca="1">IFERROR(__xludf.DUMMYFUNCTION("""COMPUTED_VALUE"""),"")</f>
        <v/>
      </c>
      <c r="H149" t="str">
        <f ca="1">IFERROR(__xludf.DUMMYFUNCTION("""COMPUTED_VALUE"""),"")</f>
        <v/>
      </c>
      <c r="I149" t="str">
        <f ca="1">IFERROR(__xludf.DUMMYFUNCTION("""COMPUTED_VALUE"""),"")</f>
        <v/>
      </c>
      <c r="J149" t="str">
        <f ca="1">IFERROR(__xludf.DUMMYFUNCTION("""COMPUTED_VALUE"""),"")</f>
        <v/>
      </c>
      <c r="K149" t="str">
        <f ca="1">IFERROR(__xludf.DUMMYFUNCTION("""COMPUTED_VALUE"""),"")</f>
        <v/>
      </c>
      <c r="L149" t="str">
        <f ca="1">IFERROR(__xludf.DUMMYFUNCTION("""COMPUTED_VALUE"""),"")</f>
        <v/>
      </c>
      <c r="M149" t="str">
        <f ca="1">IFERROR(__xludf.DUMMYFUNCTION("""COMPUTED_VALUE"""),"")</f>
        <v/>
      </c>
      <c r="N149" t="str">
        <f ca="1">IFERROR(__xludf.DUMMYFUNCTION("""COMPUTED_VALUE"""),"")</f>
        <v/>
      </c>
      <c r="O149" t="str">
        <f ca="1">IFERROR(__xludf.DUMMYFUNCTION("""COMPUTED_VALUE"""),"")</f>
        <v/>
      </c>
      <c r="P149" t="str">
        <f ca="1">IFERROR(__xludf.DUMMYFUNCTION("""COMPUTED_VALUE"""),"")</f>
        <v/>
      </c>
    </row>
    <row r="150" spans="1:16" ht="13.2" x14ac:dyDescent="0.25">
      <c r="A150" s="1" t="str">
        <f ca="1">IFERROR(__xludf.DUMMYFUNCTION("""COMPUTED_VALUE"""),"")</f>
        <v/>
      </c>
      <c r="B150" t="str">
        <f ca="1">IFERROR(__xludf.DUMMYFUNCTION("""COMPUTED_VALUE"""),"")</f>
        <v/>
      </c>
      <c r="C150" t="str">
        <f ca="1">IFERROR(__xludf.DUMMYFUNCTION("""COMPUTED_VALUE"""),"")</f>
        <v/>
      </c>
      <c r="D150" t="str">
        <f ca="1">IFERROR(__xludf.DUMMYFUNCTION("""COMPUTED_VALUE"""),"")</f>
        <v/>
      </c>
      <c r="E150" t="str">
        <f ca="1">IFERROR(__xludf.DUMMYFUNCTION("""COMPUTED_VALUE"""),"")</f>
        <v/>
      </c>
      <c r="F150" t="str">
        <f ca="1">IFERROR(__xludf.DUMMYFUNCTION("""COMPUTED_VALUE"""),"")</f>
        <v/>
      </c>
      <c r="G150" t="str">
        <f ca="1">IFERROR(__xludf.DUMMYFUNCTION("""COMPUTED_VALUE"""),"")</f>
        <v/>
      </c>
      <c r="H150" t="str">
        <f ca="1">IFERROR(__xludf.DUMMYFUNCTION("""COMPUTED_VALUE"""),"")</f>
        <v/>
      </c>
      <c r="I150" t="str">
        <f ca="1">IFERROR(__xludf.DUMMYFUNCTION("""COMPUTED_VALUE"""),"")</f>
        <v/>
      </c>
      <c r="J150" t="str">
        <f ca="1">IFERROR(__xludf.DUMMYFUNCTION("""COMPUTED_VALUE"""),"")</f>
        <v/>
      </c>
      <c r="K150" t="str">
        <f ca="1">IFERROR(__xludf.DUMMYFUNCTION("""COMPUTED_VALUE"""),"")</f>
        <v/>
      </c>
      <c r="L150" t="str">
        <f ca="1">IFERROR(__xludf.DUMMYFUNCTION("""COMPUTED_VALUE"""),"")</f>
        <v/>
      </c>
      <c r="M150" t="str">
        <f ca="1">IFERROR(__xludf.DUMMYFUNCTION("""COMPUTED_VALUE"""),"")</f>
        <v/>
      </c>
      <c r="N150" t="str">
        <f ca="1">IFERROR(__xludf.DUMMYFUNCTION("""COMPUTED_VALUE"""),"")</f>
        <v/>
      </c>
      <c r="O150" t="str">
        <f ca="1">IFERROR(__xludf.DUMMYFUNCTION("""COMPUTED_VALUE"""),"")</f>
        <v/>
      </c>
      <c r="P150" t="str">
        <f ca="1">IFERROR(__xludf.DUMMYFUNCTION("""COMPUTED_VALUE"""),"")</f>
        <v/>
      </c>
    </row>
    <row r="151" spans="1:16" ht="13.2" x14ac:dyDescent="0.25">
      <c r="A151" s="1" t="str">
        <f ca="1">IFERROR(__xludf.DUMMYFUNCTION("""COMPUTED_VALUE"""),"")</f>
        <v/>
      </c>
      <c r="B151" t="str">
        <f ca="1">IFERROR(__xludf.DUMMYFUNCTION("""COMPUTED_VALUE"""),"")</f>
        <v/>
      </c>
      <c r="C151" t="str">
        <f ca="1">IFERROR(__xludf.DUMMYFUNCTION("""COMPUTED_VALUE"""),"")</f>
        <v/>
      </c>
      <c r="D151" t="str">
        <f ca="1">IFERROR(__xludf.DUMMYFUNCTION("""COMPUTED_VALUE"""),"")</f>
        <v/>
      </c>
      <c r="E151" t="str">
        <f ca="1">IFERROR(__xludf.DUMMYFUNCTION("""COMPUTED_VALUE"""),"")</f>
        <v/>
      </c>
      <c r="F151" t="str">
        <f ca="1">IFERROR(__xludf.DUMMYFUNCTION("""COMPUTED_VALUE"""),"")</f>
        <v/>
      </c>
      <c r="G151" t="str">
        <f ca="1">IFERROR(__xludf.DUMMYFUNCTION("""COMPUTED_VALUE"""),"")</f>
        <v/>
      </c>
      <c r="H151" t="str">
        <f ca="1">IFERROR(__xludf.DUMMYFUNCTION("""COMPUTED_VALUE"""),"")</f>
        <v/>
      </c>
      <c r="I151" t="str">
        <f ca="1">IFERROR(__xludf.DUMMYFUNCTION("""COMPUTED_VALUE"""),"")</f>
        <v/>
      </c>
      <c r="J151" t="str">
        <f ca="1">IFERROR(__xludf.DUMMYFUNCTION("""COMPUTED_VALUE"""),"")</f>
        <v/>
      </c>
      <c r="K151" t="str">
        <f ca="1">IFERROR(__xludf.DUMMYFUNCTION("""COMPUTED_VALUE"""),"")</f>
        <v/>
      </c>
      <c r="L151" t="str">
        <f ca="1">IFERROR(__xludf.DUMMYFUNCTION("""COMPUTED_VALUE"""),"")</f>
        <v/>
      </c>
      <c r="M151" t="str">
        <f ca="1">IFERROR(__xludf.DUMMYFUNCTION("""COMPUTED_VALUE"""),"")</f>
        <v/>
      </c>
      <c r="N151" t="str">
        <f ca="1">IFERROR(__xludf.DUMMYFUNCTION("""COMPUTED_VALUE"""),"")</f>
        <v/>
      </c>
      <c r="O151" t="str">
        <f ca="1">IFERROR(__xludf.DUMMYFUNCTION("""COMPUTED_VALUE"""),"")</f>
        <v/>
      </c>
      <c r="P151" t="str">
        <f ca="1">IFERROR(__xludf.DUMMYFUNCTION("""COMPUTED_VALUE"""),"")</f>
        <v/>
      </c>
    </row>
    <row r="152" spans="1:16" ht="13.2" x14ac:dyDescent="0.25">
      <c r="A152" s="1" t="str">
        <f ca="1">IFERROR(__xludf.DUMMYFUNCTION("""COMPUTED_VALUE"""),"")</f>
        <v/>
      </c>
      <c r="B152" t="str">
        <f ca="1">IFERROR(__xludf.DUMMYFUNCTION("""COMPUTED_VALUE"""),"")</f>
        <v/>
      </c>
      <c r="C152" t="str">
        <f ca="1">IFERROR(__xludf.DUMMYFUNCTION("""COMPUTED_VALUE"""),"")</f>
        <v/>
      </c>
      <c r="D152" t="str">
        <f ca="1">IFERROR(__xludf.DUMMYFUNCTION("""COMPUTED_VALUE"""),"")</f>
        <v/>
      </c>
      <c r="E152" t="str">
        <f ca="1">IFERROR(__xludf.DUMMYFUNCTION("""COMPUTED_VALUE"""),"")</f>
        <v/>
      </c>
      <c r="F152" t="str">
        <f ca="1">IFERROR(__xludf.DUMMYFUNCTION("""COMPUTED_VALUE"""),"")</f>
        <v/>
      </c>
      <c r="G152" t="str">
        <f ca="1">IFERROR(__xludf.DUMMYFUNCTION("""COMPUTED_VALUE"""),"")</f>
        <v/>
      </c>
      <c r="H152" t="str">
        <f ca="1">IFERROR(__xludf.DUMMYFUNCTION("""COMPUTED_VALUE"""),"")</f>
        <v/>
      </c>
      <c r="I152" t="str">
        <f ca="1">IFERROR(__xludf.DUMMYFUNCTION("""COMPUTED_VALUE"""),"")</f>
        <v/>
      </c>
      <c r="J152" t="str">
        <f ca="1">IFERROR(__xludf.DUMMYFUNCTION("""COMPUTED_VALUE"""),"")</f>
        <v/>
      </c>
      <c r="K152" t="str">
        <f ca="1">IFERROR(__xludf.DUMMYFUNCTION("""COMPUTED_VALUE"""),"")</f>
        <v/>
      </c>
      <c r="L152" t="str">
        <f ca="1">IFERROR(__xludf.DUMMYFUNCTION("""COMPUTED_VALUE"""),"")</f>
        <v/>
      </c>
      <c r="M152" t="str">
        <f ca="1">IFERROR(__xludf.DUMMYFUNCTION("""COMPUTED_VALUE"""),"")</f>
        <v/>
      </c>
      <c r="N152" t="str">
        <f ca="1">IFERROR(__xludf.DUMMYFUNCTION("""COMPUTED_VALUE"""),"")</f>
        <v/>
      </c>
      <c r="O152" t="str">
        <f ca="1">IFERROR(__xludf.DUMMYFUNCTION("""COMPUTED_VALUE"""),"")</f>
        <v/>
      </c>
      <c r="P152" t="str">
        <f ca="1">IFERROR(__xludf.DUMMYFUNCTION("""COMPUTED_VALUE"""),"")</f>
        <v/>
      </c>
    </row>
    <row r="153" spans="1:16" ht="13.2" x14ac:dyDescent="0.25">
      <c r="A153" s="1" t="str">
        <f ca="1">IFERROR(__xludf.DUMMYFUNCTION("""COMPUTED_VALUE"""),"")</f>
        <v/>
      </c>
      <c r="B153" t="str">
        <f ca="1">IFERROR(__xludf.DUMMYFUNCTION("""COMPUTED_VALUE"""),"")</f>
        <v/>
      </c>
      <c r="C153" t="str">
        <f ca="1">IFERROR(__xludf.DUMMYFUNCTION("""COMPUTED_VALUE"""),"")</f>
        <v/>
      </c>
      <c r="D153" t="str">
        <f ca="1">IFERROR(__xludf.DUMMYFUNCTION("""COMPUTED_VALUE"""),"")</f>
        <v/>
      </c>
      <c r="E153" t="str">
        <f ca="1">IFERROR(__xludf.DUMMYFUNCTION("""COMPUTED_VALUE"""),"")</f>
        <v/>
      </c>
      <c r="F153" t="str">
        <f ca="1">IFERROR(__xludf.DUMMYFUNCTION("""COMPUTED_VALUE"""),"")</f>
        <v/>
      </c>
      <c r="G153" t="str">
        <f ca="1">IFERROR(__xludf.DUMMYFUNCTION("""COMPUTED_VALUE"""),"")</f>
        <v/>
      </c>
      <c r="H153" t="str">
        <f ca="1">IFERROR(__xludf.DUMMYFUNCTION("""COMPUTED_VALUE"""),"")</f>
        <v/>
      </c>
      <c r="I153" t="str">
        <f ca="1">IFERROR(__xludf.DUMMYFUNCTION("""COMPUTED_VALUE"""),"")</f>
        <v/>
      </c>
      <c r="J153" t="str">
        <f ca="1">IFERROR(__xludf.DUMMYFUNCTION("""COMPUTED_VALUE"""),"")</f>
        <v/>
      </c>
      <c r="K153" t="str">
        <f ca="1">IFERROR(__xludf.DUMMYFUNCTION("""COMPUTED_VALUE"""),"")</f>
        <v/>
      </c>
      <c r="L153" t="str">
        <f ca="1">IFERROR(__xludf.DUMMYFUNCTION("""COMPUTED_VALUE"""),"")</f>
        <v/>
      </c>
      <c r="M153" t="str">
        <f ca="1">IFERROR(__xludf.DUMMYFUNCTION("""COMPUTED_VALUE"""),"")</f>
        <v/>
      </c>
      <c r="N153" t="str">
        <f ca="1">IFERROR(__xludf.DUMMYFUNCTION("""COMPUTED_VALUE"""),"")</f>
        <v/>
      </c>
      <c r="O153" t="str">
        <f ca="1">IFERROR(__xludf.DUMMYFUNCTION("""COMPUTED_VALUE"""),"")</f>
        <v/>
      </c>
      <c r="P153" t="str">
        <f ca="1">IFERROR(__xludf.DUMMYFUNCTION("""COMPUTED_VALUE"""),"")</f>
        <v/>
      </c>
    </row>
    <row r="154" spans="1:16" ht="13.2" x14ac:dyDescent="0.25">
      <c r="A154" s="1" t="str">
        <f ca="1">IFERROR(__xludf.DUMMYFUNCTION("""COMPUTED_VALUE"""),"")</f>
        <v/>
      </c>
      <c r="B154" t="str">
        <f ca="1">IFERROR(__xludf.DUMMYFUNCTION("""COMPUTED_VALUE"""),"")</f>
        <v/>
      </c>
      <c r="C154" t="str">
        <f ca="1">IFERROR(__xludf.DUMMYFUNCTION("""COMPUTED_VALUE"""),"")</f>
        <v/>
      </c>
      <c r="D154" t="str">
        <f ca="1">IFERROR(__xludf.DUMMYFUNCTION("""COMPUTED_VALUE"""),"")</f>
        <v/>
      </c>
      <c r="E154" t="str">
        <f ca="1">IFERROR(__xludf.DUMMYFUNCTION("""COMPUTED_VALUE"""),"")</f>
        <v/>
      </c>
      <c r="F154" t="str">
        <f ca="1">IFERROR(__xludf.DUMMYFUNCTION("""COMPUTED_VALUE"""),"")</f>
        <v/>
      </c>
      <c r="G154" t="str">
        <f ca="1">IFERROR(__xludf.DUMMYFUNCTION("""COMPUTED_VALUE"""),"")</f>
        <v/>
      </c>
      <c r="H154" t="str">
        <f ca="1">IFERROR(__xludf.DUMMYFUNCTION("""COMPUTED_VALUE"""),"")</f>
        <v/>
      </c>
      <c r="I154" t="str">
        <f ca="1">IFERROR(__xludf.DUMMYFUNCTION("""COMPUTED_VALUE"""),"")</f>
        <v/>
      </c>
      <c r="J154" t="str">
        <f ca="1">IFERROR(__xludf.DUMMYFUNCTION("""COMPUTED_VALUE"""),"")</f>
        <v/>
      </c>
      <c r="K154" t="str">
        <f ca="1">IFERROR(__xludf.DUMMYFUNCTION("""COMPUTED_VALUE"""),"")</f>
        <v/>
      </c>
      <c r="L154" t="str">
        <f ca="1">IFERROR(__xludf.DUMMYFUNCTION("""COMPUTED_VALUE"""),"")</f>
        <v/>
      </c>
      <c r="M154" t="str">
        <f ca="1">IFERROR(__xludf.DUMMYFUNCTION("""COMPUTED_VALUE"""),"")</f>
        <v/>
      </c>
      <c r="N154" t="str">
        <f ca="1">IFERROR(__xludf.DUMMYFUNCTION("""COMPUTED_VALUE"""),"")</f>
        <v/>
      </c>
      <c r="O154" t="str">
        <f ca="1">IFERROR(__xludf.DUMMYFUNCTION("""COMPUTED_VALUE"""),"")</f>
        <v/>
      </c>
      <c r="P154" t="str">
        <f ca="1">IFERROR(__xludf.DUMMYFUNCTION("""COMPUTED_VALUE"""),"")</f>
        <v/>
      </c>
    </row>
    <row r="155" spans="1:16" ht="13.2" x14ac:dyDescent="0.25">
      <c r="A155" s="1" t="str">
        <f ca="1">IFERROR(__xludf.DUMMYFUNCTION("""COMPUTED_VALUE"""),"")</f>
        <v/>
      </c>
      <c r="B155" t="str">
        <f ca="1">IFERROR(__xludf.DUMMYFUNCTION("""COMPUTED_VALUE"""),"")</f>
        <v/>
      </c>
      <c r="C155" t="str">
        <f ca="1">IFERROR(__xludf.DUMMYFUNCTION("""COMPUTED_VALUE"""),"")</f>
        <v/>
      </c>
      <c r="D155" t="str">
        <f ca="1">IFERROR(__xludf.DUMMYFUNCTION("""COMPUTED_VALUE"""),"")</f>
        <v/>
      </c>
      <c r="E155" t="str">
        <f ca="1">IFERROR(__xludf.DUMMYFUNCTION("""COMPUTED_VALUE"""),"")</f>
        <v/>
      </c>
      <c r="F155" t="str">
        <f ca="1">IFERROR(__xludf.DUMMYFUNCTION("""COMPUTED_VALUE"""),"")</f>
        <v/>
      </c>
      <c r="G155" t="str">
        <f ca="1">IFERROR(__xludf.DUMMYFUNCTION("""COMPUTED_VALUE"""),"")</f>
        <v/>
      </c>
      <c r="H155" t="str">
        <f ca="1">IFERROR(__xludf.DUMMYFUNCTION("""COMPUTED_VALUE"""),"")</f>
        <v/>
      </c>
      <c r="I155" t="str">
        <f ca="1">IFERROR(__xludf.DUMMYFUNCTION("""COMPUTED_VALUE"""),"")</f>
        <v/>
      </c>
      <c r="J155" t="str">
        <f ca="1">IFERROR(__xludf.DUMMYFUNCTION("""COMPUTED_VALUE"""),"")</f>
        <v/>
      </c>
      <c r="K155" t="str">
        <f ca="1">IFERROR(__xludf.DUMMYFUNCTION("""COMPUTED_VALUE"""),"")</f>
        <v/>
      </c>
      <c r="L155" t="str">
        <f ca="1">IFERROR(__xludf.DUMMYFUNCTION("""COMPUTED_VALUE"""),"")</f>
        <v/>
      </c>
      <c r="M155" t="str">
        <f ca="1">IFERROR(__xludf.DUMMYFUNCTION("""COMPUTED_VALUE"""),"")</f>
        <v/>
      </c>
      <c r="N155" t="str">
        <f ca="1">IFERROR(__xludf.DUMMYFUNCTION("""COMPUTED_VALUE"""),"")</f>
        <v/>
      </c>
      <c r="O155" t="str">
        <f ca="1">IFERROR(__xludf.DUMMYFUNCTION("""COMPUTED_VALUE"""),"")</f>
        <v/>
      </c>
      <c r="P155" t="str">
        <f ca="1">IFERROR(__xludf.DUMMYFUNCTION("""COMPUTED_VALUE"""),"")</f>
        <v/>
      </c>
    </row>
    <row r="156" spans="1:16" ht="13.2" x14ac:dyDescent="0.25">
      <c r="A156" s="1" t="str">
        <f ca="1">IFERROR(__xludf.DUMMYFUNCTION("""COMPUTED_VALUE"""),"")</f>
        <v/>
      </c>
      <c r="B156" t="str">
        <f ca="1">IFERROR(__xludf.DUMMYFUNCTION("""COMPUTED_VALUE"""),"")</f>
        <v/>
      </c>
      <c r="C156" t="str">
        <f ca="1">IFERROR(__xludf.DUMMYFUNCTION("""COMPUTED_VALUE"""),"")</f>
        <v/>
      </c>
      <c r="D156" t="str">
        <f ca="1">IFERROR(__xludf.DUMMYFUNCTION("""COMPUTED_VALUE"""),"")</f>
        <v/>
      </c>
      <c r="E156" t="str">
        <f ca="1">IFERROR(__xludf.DUMMYFUNCTION("""COMPUTED_VALUE"""),"")</f>
        <v/>
      </c>
      <c r="F156" t="str">
        <f ca="1">IFERROR(__xludf.DUMMYFUNCTION("""COMPUTED_VALUE"""),"")</f>
        <v/>
      </c>
      <c r="G156" t="str">
        <f ca="1">IFERROR(__xludf.DUMMYFUNCTION("""COMPUTED_VALUE"""),"")</f>
        <v/>
      </c>
      <c r="H156" t="str">
        <f ca="1">IFERROR(__xludf.DUMMYFUNCTION("""COMPUTED_VALUE"""),"")</f>
        <v/>
      </c>
      <c r="I156" t="str">
        <f ca="1">IFERROR(__xludf.DUMMYFUNCTION("""COMPUTED_VALUE"""),"")</f>
        <v/>
      </c>
      <c r="J156" t="str">
        <f ca="1">IFERROR(__xludf.DUMMYFUNCTION("""COMPUTED_VALUE"""),"")</f>
        <v/>
      </c>
      <c r="K156" t="str">
        <f ca="1">IFERROR(__xludf.DUMMYFUNCTION("""COMPUTED_VALUE"""),"")</f>
        <v/>
      </c>
      <c r="L156" t="str">
        <f ca="1">IFERROR(__xludf.DUMMYFUNCTION("""COMPUTED_VALUE"""),"")</f>
        <v/>
      </c>
      <c r="M156" t="str">
        <f ca="1">IFERROR(__xludf.DUMMYFUNCTION("""COMPUTED_VALUE"""),"")</f>
        <v/>
      </c>
      <c r="N156" t="str">
        <f ca="1">IFERROR(__xludf.DUMMYFUNCTION("""COMPUTED_VALUE"""),"")</f>
        <v/>
      </c>
      <c r="O156" t="str">
        <f ca="1">IFERROR(__xludf.DUMMYFUNCTION("""COMPUTED_VALUE"""),"")</f>
        <v/>
      </c>
      <c r="P156" t="str">
        <f ca="1">IFERROR(__xludf.DUMMYFUNCTION("""COMPUTED_VALUE"""),"")</f>
        <v/>
      </c>
    </row>
    <row r="157" spans="1:16" ht="13.2" x14ac:dyDescent="0.25">
      <c r="A157" s="1" t="str">
        <f ca="1">IFERROR(__xludf.DUMMYFUNCTION("""COMPUTED_VALUE"""),"")</f>
        <v/>
      </c>
      <c r="B157" t="str">
        <f ca="1">IFERROR(__xludf.DUMMYFUNCTION("""COMPUTED_VALUE"""),"")</f>
        <v/>
      </c>
      <c r="C157" t="str">
        <f ca="1">IFERROR(__xludf.DUMMYFUNCTION("""COMPUTED_VALUE"""),"")</f>
        <v/>
      </c>
      <c r="D157" t="str">
        <f ca="1">IFERROR(__xludf.DUMMYFUNCTION("""COMPUTED_VALUE"""),"")</f>
        <v/>
      </c>
      <c r="E157" t="str">
        <f ca="1">IFERROR(__xludf.DUMMYFUNCTION("""COMPUTED_VALUE"""),"")</f>
        <v/>
      </c>
      <c r="F157" t="str">
        <f ca="1">IFERROR(__xludf.DUMMYFUNCTION("""COMPUTED_VALUE"""),"")</f>
        <v/>
      </c>
      <c r="G157" t="str">
        <f ca="1">IFERROR(__xludf.DUMMYFUNCTION("""COMPUTED_VALUE"""),"")</f>
        <v/>
      </c>
      <c r="H157" t="str">
        <f ca="1">IFERROR(__xludf.DUMMYFUNCTION("""COMPUTED_VALUE"""),"")</f>
        <v/>
      </c>
      <c r="I157" t="str">
        <f ca="1">IFERROR(__xludf.DUMMYFUNCTION("""COMPUTED_VALUE"""),"")</f>
        <v/>
      </c>
      <c r="J157" t="str">
        <f ca="1">IFERROR(__xludf.DUMMYFUNCTION("""COMPUTED_VALUE"""),"")</f>
        <v/>
      </c>
      <c r="K157" t="str">
        <f ca="1">IFERROR(__xludf.DUMMYFUNCTION("""COMPUTED_VALUE"""),"")</f>
        <v/>
      </c>
      <c r="L157" t="str">
        <f ca="1">IFERROR(__xludf.DUMMYFUNCTION("""COMPUTED_VALUE"""),"")</f>
        <v/>
      </c>
      <c r="M157" t="str">
        <f ca="1">IFERROR(__xludf.DUMMYFUNCTION("""COMPUTED_VALUE"""),"")</f>
        <v/>
      </c>
      <c r="N157" t="str">
        <f ca="1">IFERROR(__xludf.DUMMYFUNCTION("""COMPUTED_VALUE"""),"")</f>
        <v/>
      </c>
      <c r="O157" t="str">
        <f ca="1">IFERROR(__xludf.DUMMYFUNCTION("""COMPUTED_VALUE"""),"")</f>
        <v/>
      </c>
      <c r="P157" t="str">
        <f ca="1">IFERROR(__xludf.DUMMYFUNCTION("""COMPUTED_VALUE"""),"")</f>
        <v/>
      </c>
    </row>
    <row r="158" spans="1:16" ht="13.2" x14ac:dyDescent="0.25">
      <c r="A158" s="1" t="str">
        <f ca="1">IFERROR(__xludf.DUMMYFUNCTION("""COMPUTED_VALUE"""),"")</f>
        <v/>
      </c>
      <c r="B158" t="str">
        <f ca="1">IFERROR(__xludf.DUMMYFUNCTION("""COMPUTED_VALUE"""),"")</f>
        <v/>
      </c>
      <c r="C158" t="str">
        <f ca="1">IFERROR(__xludf.DUMMYFUNCTION("""COMPUTED_VALUE"""),"")</f>
        <v/>
      </c>
      <c r="D158" t="str">
        <f ca="1">IFERROR(__xludf.DUMMYFUNCTION("""COMPUTED_VALUE"""),"")</f>
        <v/>
      </c>
      <c r="E158" t="str">
        <f ca="1">IFERROR(__xludf.DUMMYFUNCTION("""COMPUTED_VALUE"""),"")</f>
        <v/>
      </c>
      <c r="F158" t="str">
        <f ca="1">IFERROR(__xludf.DUMMYFUNCTION("""COMPUTED_VALUE"""),"")</f>
        <v/>
      </c>
      <c r="G158" t="str">
        <f ca="1">IFERROR(__xludf.DUMMYFUNCTION("""COMPUTED_VALUE"""),"")</f>
        <v/>
      </c>
      <c r="H158" t="str">
        <f ca="1">IFERROR(__xludf.DUMMYFUNCTION("""COMPUTED_VALUE"""),"")</f>
        <v/>
      </c>
      <c r="I158" t="str">
        <f ca="1">IFERROR(__xludf.DUMMYFUNCTION("""COMPUTED_VALUE"""),"")</f>
        <v/>
      </c>
      <c r="J158" t="str">
        <f ca="1">IFERROR(__xludf.DUMMYFUNCTION("""COMPUTED_VALUE"""),"")</f>
        <v/>
      </c>
      <c r="K158" t="str">
        <f ca="1">IFERROR(__xludf.DUMMYFUNCTION("""COMPUTED_VALUE"""),"")</f>
        <v/>
      </c>
      <c r="L158" t="str">
        <f ca="1">IFERROR(__xludf.DUMMYFUNCTION("""COMPUTED_VALUE"""),"")</f>
        <v/>
      </c>
      <c r="M158" t="str">
        <f ca="1">IFERROR(__xludf.DUMMYFUNCTION("""COMPUTED_VALUE"""),"")</f>
        <v/>
      </c>
      <c r="N158" t="str">
        <f ca="1">IFERROR(__xludf.DUMMYFUNCTION("""COMPUTED_VALUE"""),"")</f>
        <v/>
      </c>
      <c r="O158" t="str">
        <f ca="1">IFERROR(__xludf.DUMMYFUNCTION("""COMPUTED_VALUE"""),"")</f>
        <v/>
      </c>
      <c r="P158" t="str">
        <f ca="1">IFERROR(__xludf.DUMMYFUNCTION("""COMPUTED_VALUE"""),"")</f>
        <v/>
      </c>
    </row>
    <row r="159" spans="1:16" ht="13.2" x14ac:dyDescent="0.25">
      <c r="A159" s="1" t="str">
        <f ca="1">IFERROR(__xludf.DUMMYFUNCTION("""COMPUTED_VALUE"""),"")</f>
        <v/>
      </c>
      <c r="B159" t="str">
        <f ca="1">IFERROR(__xludf.DUMMYFUNCTION("""COMPUTED_VALUE"""),"")</f>
        <v/>
      </c>
      <c r="C159" t="str">
        <f ca="1">IFERROR(__xludf.DUMMYFUNCTION("""COMPUTED_VALUE"""),"")</f>
        <v/>
      </c>
      <c r="D159" t="str">
        <f ca="1">IFERROR(__xludf.DUMMYFUNCTION("""COMPUTED_VALUE"""),"")</f>
        <v/>
      </c>
      <c r="E159" t="str">
        <f ca="1">IFERROR(__xludf.DUMMYFUNCTION("""COMPUTED_VALUE"""),"")</f>
        <v/>
      </c>
      <c r="F159" t="str">
        <f ca="1">IFERROR(__xludf.DUMMYFUNCTION("""COMPUTED_VALUE"""),"")</f>
        <v/>
      </c>
      <c r="G159" t="str">
        <f ca="1">IFERROR(__xludf.DUMMYFUNCTION("""COMPUTED_VALUE"""),"")</f>
        <v/>
      </c>
      <c r="H159" t="str">
        <f ca="1">IFERROR(__xludf.DUMMYFUNCTION("""COMPUTED_VALUE"""),"")</f>
        <v/>
      </c>
      <c r="I159" t="str">
        <f ca="1">IFERROR(__xludf.DUMMYFUNCTION("""COMPUTED_VALUE"""),"")</f>
        <v/>
      </c>
      <c r="J159" t="str">
        <f ca="1">IFERROR(__xludf.DUMMYFUNCTION("""COMPUTED_VALUE"""),"")</f>
        <v/>
      </c>
      <c r="K159" t="str">
        <f ca="1">IFERROR(__xludf.DUMMYFUNCTION("""COMPUTED_VALUE"""),"")</f>
        <v/>
      </c>
      <c r="L159" t="str">
        <f ca="1">IFERROR(__xludf.DUMMYFUNCTION("""COMPUTED_VALUE"""),"")</f>
        <v/>
      </c>
      <c r="M159" t="str">
        <f ca="1">IFERROR(__xludf.DUMMYFUNCTION("""COMPUTED_VALUE"""),"")</f>
        <v/>
      </c>
      <c r="N159" t="str">
        <f ca="1">IFERROR(__xludf.DUMMYFUNCTION("""COMPUTED_VALUE"""),"")</f>
        <v/>
      </c>
      <c r="O159" t="str">
        <f ca="1">IFERROR(__xludf.DUMMYFUNCTION("""COMPUTED_VALUE"""),"")</f>
        <v/>
      </c>
      <c r="P159" t="str">
        <f ca="1">IFERROR(__xludf.DUMMYFUNCTION("""COMPUTED_VALUE"""),"")</f>
        <v/>
      </c>
    </row>
    <row r="160" spans="1:16" ht="13.2" x14ac:dyDescent="0.25">
      <c r="A160" s="1" t="str">
        <f ca="1">IFERROR(__xludf.DUMMYFUNCTION("""COMPUTED_VALUE"""),"")</f>
        <v/>
      </c>
      <c r="B160" t="str">
        <f ca="1">IFERROR(__xludf.DUMMYFUNCTION("""COMPUTED_VALUE"""),"")</f>
        <v/>
      </c>
      <c r="C160" t="str">
        <f ca="1">IFERROR(__xludf.DUMMYFUNCTION("""COMPUTED_VALUE"""),"")</f>
        <v/>
      </c>
      <c r="D160" t="str">
        <f ca="1">IFERROR(__xludf.DUMMYFUNCTION("""COMPUTED_VALUE"""),"")</f>
        <v/>
      </c>
      <c r="E160" t="str">
        <f ca="1">IFERROR(__xludf.DUMMYFUNCTION("""COMPUTED_VALUE"""),"")</f>
        <v/>
      </c>
      <c r="F160" t="str">
        <f ca="1">IFERROR(__xludf.DUMMYFUNCTION("""COMPUTED_VALUE"""),"")</f>
        <v/>
      </c>
      <c r="G160" t="str">
        <f ca="1">IFERROR(__xludf.DUMMYFUNCTION("""COMPUTED_VALUE"""),"")</f>
        <v/>
      </c>
      <c r="H160" t="str">
        <f ca="1">IFERROR(__xludf.DUMMYFUNCTION("""COMPUTED_VALUE"""),"")</f>
        <v/>
      </c>
      <c r="I160" t="str">
        <f ca="1">IFERROR(__xludf.DUMMYFUNCTION("""COMPUTED_VALUE"""),"")</f>
        <v/>
      </c>
      <c r="J160" t="str">
        <f ca="1">IFERROR(__xludf.DUMMYFUNCTION("""COMPUTED_VALUE"""),"")</f>
        <v/>
      </c>
      <c r="K160" t="str">
        <f ca="1">IFERROR(__xludf.DUMMYFUNCTION("""COMPUTED_VALUE"""),"")</f>
        <v/>
      </c>
      <c r="L160" t="str">
        <f ca="1">IFERROR(__xludf.DUMMYFUNCTION("""COMPUTED_VALUE"""),"")</f>
        <v/>
      </c>
      <c r="M160" t="str">
        <f ca="1">IFERROR(__xludf.DUMMYFUNCTION("""COMPUTED_VALUE"""),"")</f>
        <v/>
      </c>
      <c r="N160" t="str">
        <f ca="1">IFERROR(__xludf.DUMMYFUNCTION("""COMPUTED_VALUE"""),"")</f>
        <v/>
      </c>
      <c r="O160" t="str">
        <f ca="1">IFERROR(__xludf.DUMMYFUNCTION("""COMPUTED_VALUE"""),"")</f>
        <v/>
      </c>
      <c r="P160" t="str">
        <f ca="1">IFERROR(__xludf.DUMMYFUNCTION("""COMPUTED_VALUE"""),"")</f>
        <v/>
      </c>
    </row>
    <row r="161" spans="1:16" ht="13.2" x14ac:dyDescent="0.25">
      <c r="A161" s="1" t="str">
        <f ca="1">IFERROR(__xludf.DUMMYFUNCTION("""COMPUTED_VALUE"""),"")</f>
        <v/>
      </c>
      <c r="B161" t="str">
        <f ca="1">IFERROR(__xludf.DUMMYFUNCTION("""COMPUTED_VALUE"""),"")</f>
        <v/>
      </c>
      <c r="C161" t="str">
        <f ca="1">IFERROR(__xludf.DUMMYFUNCTION("""COMPUTED_VALUE"""),"")</f>
        <v/>
      </c>
      <c r="D161" t="str">
        <f ca="1">IFERROR(__xludf.DUMMYFUNCTION("""COMPUTED_VALUE"""),"")</f>
        <v/>
      </c>
      <c r="E161" t="str">
        <f ca="1">IFERROR(__xludf.DUMMYFUNCTION("""COMPUTED_VALUE"""),"")</f>
        <v/>
      </c>
      <c r="F161" t="str">
        <f ca="1">IFERROR(__xludf.DUMMYFUNCTION("""COMPUTED_VALUE"""),"")</f>
        <v/>
      </c>
      <c r="G161" t="str">
        <f ca="1">IFERROR(__xludf.DUMMYFUNCTION("""COMPUTED_VALUE"""),"")</f>
        <v/>
      </c>
      <c r="H161" t="str">
        <f ca="1">IFERROR(__xludf.DUMMYFUNCTION("""COMPUTED_VALUE"""),"")</f>
        <v/>
      </c>
      <c r="I161" t="str">
        <f ca="1">IFERROR(__xludf.DUMMYFUNCTION("""COMPUTED_VALUE"""),"")</f>
        <v/>
      </c>
      <c r="J161" t="str">
        <f ca="1">IFERROR(__xludf.DUMMYFUNCTION("""COMPUTED_VALUE"""),"")</f>
        <v/>
      </c>
      <c r="K161" t="str">
        <f ca="1">IFERROR(__xludf.DUMMYFUNCTION("""COMPUTED_VALUE"""),"")</f>
        <v/>
      </c>
      <c r="L161" t="str">
        <f ca="1">IFERROR(__xludf.DUMMYFUNCTION("""COMPUTED_VALUE"""),"")</f>
        <v/>
      </c>
      <c r="M161" t="str">
        <f ca="1">IFERROR(__xludf.DUMMYFUNCTION("""COMPUTED_VALUE"""),"")</f>
        <v/>
      </c>
      <c r="N161" t="str">
        <f ca="1">IFERROR(__xludf.DUMMYFUNCTION("""COMPUTED_VALUE"""),"")</f>
        <v/>
      </c>
      <c r="O161" t="str">
        <f ca="1">IFERROR(__xludf.DUMMYFUNCTION("""COMPUTED_VALUE"""),"")</f>
        <v/>
      </c>
      <c r="P161" t="str">
        <f ca="1">IFERROR(__xludf.DUMMYFUNCTION("""COMPUTED_VALUE"""),"")</f>
        <v/>
      </c>
    </row>
    <row r="162" spans="1:16" ht="13.2" x14ac:dyDescent="0.25">
      <c r="A162" s="1" t="str">
        <f ca="1">IFERROR(__xludf.DUMMYFUNCTION("""COMPUTED_VALUE"""),"")</f>
        <v/>
      </c>
      <c r="B162" t="str">
        <f ca="1">IFERROR(__xludf.DUMMYFUNCTION("""COMPUTED_VALUE"""),"")</f>
        <v/>
      </c>
      <c r="C162" t="str">
        <f ca="1">IFERROR(__xludf.DUMMYFUNCTION("""COMPUTED_VALUE"""),"")</f>
        <v/>
      </c>
      <c r="D162" t="str">
        <f ca="1">IFERROR(__xludf.DUMMYFUNCTION("""COMPUTED_VALUE"""),"")</f>
        <v/>
      </c>
      <c r="E162" t="str">
        <f ca="1">IFERROR(__xludf.DUMMYFUNCTION("""COMPUTED_VALUE"""),"")</f>
        <v/>
      </c>
      <c r="F162" t="str">
        <f ca="1">IFERROR(__xludf.DUMMYFUNCTION("""COMPUTED_VALUE"""),"")</f>
        <v/>
      </c>
      <c r="G162" t="str">
        <f ca="1">IFERROR(__xludf.DUMMYFUNCTION("""COMPUTED_VALUE"""),"")</f>
        <v/>
      </c>
      <c r="H162" t="str">
        <f ca="1">IFERROR(__xludf.DUMMYFUNCTION("""COMPUTED_VALUE"""),"")</f>
        <v/>
      </c>
      <c r="I162" t="str">
        <f ca="1">IFERROR(__xludf.DUMMYFUNCTION("""COMPUTED_VALUE"""),"")</f>
        <v/>
      </c>
      <c r="J162" t="str">
        <f ca="1">IFERROR(__xludf.DUMMYFUNCTION("""COMPUTED_VALUE"""),"")</f>
        <v/>
      </c>
      <c r="K162" t="str">
        <f ca="1">IFERROR(__xludf.DUMMYFUNCTION("""COMPUTED_VALUE"""),"")</f>
        <v/>
      </c>
      <c r="L162" t="str">
        <f ca="1">IFERROR(__xludf.DUMMYFUNCTION("""COMPUTED_VALUE"""),"")</f>
        <v/>
      </c>
      <c r="M162" t="str">
        <f ca="1">IFERROR(__xludf.DUMMYFUNCTION("""COMPUTED_VALUE"""),"")</f>
        <v/>
      </c>
      <c r="N162" t="str">
        <f ca="1">IFERROR(__xludf.DUMMYFUNCTION("""COMPUTED_VALUE"""),"")</f>
        <v/>
      </c>
      <c r="O162" t="str">
        <f ca="1">IFERROR(__xludf.DUMMYFUNCTION("""COMPUTED_VALUE"""),"")</f>
        <v/>
      </c>
      <c r="P162" t="str">
        <f ca="1">IFERROR(__xludf.DUMMYFUNCTION("""COMPUTED_VALUE"""),"")</f>
        <v/>
      </c>
    </row>
    <row r="163" spans="1:16" ht="13.2" x14ac:dyDescent="0.25">
      <c r="A163" s="1" t="str">
        <f ca="1">IFERROR(__xludf.DUMMYFUNCTION("""COMPUTED_VALUE"""),"")</f>
        <v/>
      </c>
      <c r="B163" t="str">
        <f ca="1">IFERROR(__xludf.DUMMYFUNCTION("""COMPUTED_VALUE"""),"")</f>
        <v/>
      </c>
      <c r="C163" t="str">
        <f ca="1">IFERROR(__xludf.DUMMYFUNCTION("""COMPUTED_VALUE"""),"")</f>
        <v/>
      </c>
      <c r="D163" t="str">
        <f ca="1">IFERROR(__xludf.DUMMYFUNCTION("""COMPUTED_VALUE"""),"")</f>
        <v/>
      </c>
      <c r="E163" t="str">
        <f ca="1">IFERROR(__xludf.DUMMYFUNCTION("""COMPUTED_VALUE"""),"")</f>
        <v/>
      </c>
      <c r="F163" t="str">
        <f ca="1">IFERROR(__xludf.DUMMYFUNCTION("""COMPUTED_VALUE"""),"")</f>
        <v/>
      </c>
      <c r="G163" t="str">
        <f ca="1">IFERROR(__xludf.DUMMYFUNCTION("""COMPUTED_VALUE"""),"")</f>
        <v/>
      </c>
      <c r="H163" t="str">
        <f ca="1">IFERROR(__xludf.DUMMYFUNCTION("""COMPUTED_VALUE"""),"")</f>
        <v/>
      </c>
      <c r="I163" t="str">
        <f ca="1">IFERROR(__xludf.DUMMYFUNCTION("""COMPUTED_VALUE"""),"")</f>
        <v/>
      </c>
      <c r="J163" t="str">
        <f ca="1">IFERROR(__xludf.DUMMYFUNCTION("""COMPUTED_VALUE"""),"")</f>
        <v/>
      </c>
      <c r="K163" t="str">
        <f ca="1">IFERROR(__xludf.DUMMYFUNCTION("""COMPUTED_VALUE"""),"")</f>
        <v/>
      </c>
      <c r="L163" t="str">
        <f ca="1">IFERROR(__xludf.DUMMYFUNCTION("""COMPUTED_VALUE"""),"")</f>
        <v/>
      </c>
      <c r="M163" t="str">
        <f ca="1">IFERROR(__xludf.DUMMYFUNCTION("""COMPUTED_VALUE"""),"")</f>
        <v/>
      </c>
      <c r="N163" t="str">
        <f ca="1">IFERROR(__xludf.DUMMYFUNCTION("""COMPUTED_VALUE"""),"")</f>
        <v/>
      </c>
      <c r="O163" t="str">
        <f ca="1">IFERROR(__xludf.DUMMYFUNCTION("""COMPUTED_VALUE"""),"")</f>
        <v/>
      </c>
      <c r="P163" t="str">
        <f ca="1">IFERROR(__xludf.DUMMYFUNCTION("""COMPUTED_VALUE"""),"")</f>
        <v/>
      </c>
    </row>
    <row r="164" spans="1:16" ht="13.2" x14ac:dyDescent="0.25">
      <c r="A164" s="1" t="str">
        <f ca="1">IFERROR(__xludf.DUMMYFUNCTION("""COMPUTED_VALUE"""),"")</f>
        <v/>
      </c>
      <c r="B164" t="str">
        <f ca="1">IFERROR(__xludf.DUMMYFUNCTION("""COMPUTED_VALUE"""),"")</f>
        <v/>
      </c>
      <c r="C164" t="str">
        <f ca="1">IFERROR(__xludf.DUMMYFUNCTION("""COMPUTED_VALUE"""),"")</f>
        <v/>
      </c>
      <c r="D164" t="str">
        <f ca="1">IFERROR(__xludf.DUMMYFUNCTION("""COMPUTED_VALUE"""),"")</f>
        <v/>
      </c>
      <c r="E164" t="str">
        <f ca="1">IFERROR(__xludf.DUMMYFUNCTION("""COMPUTED_VALUE"""),"")</f>
        <v/>
      </c>
      <c r="F164" t="str">
        <f ca="1">IFERROR(__xludf.DUMMYFUNCTION("""COMPUTED_VALUE"""),"")</f>
        <v/>
      </c>
      <c r="G164" t="str">
        <f ca="1">IFERROR(__xludf.DUMMYFUNCTION("""COMPUTED_VALUE"""),"")</f>
        <v/>
      </c>
      <c r="H164" t="str">
        <f ca="1">IFERROR(__xludf.DUMMYFUNCTION("""COMPUTED_VALUE"""),"")</f>
        <v/>
      </c>
      <c r="I164" t="str">
        <f ca="1">IFERROR(__xludf.DUMMYFUNCTION("""COMPUTED_VALUE"""),"")</f>
        <v/>
      </c>
      <c r="J164" t="str">
        <f ca="1">IFERROR(__xludf.DUMMYFUNCTION("""COMPUTED_VALUE"""),"")</f>
        <v/>
      </c>
      <c r="K164" t="str">
        <f ca="1">IFERROR(__xludf.DUMMYFUNCTION("""COMPUTED_VALUE"""),"")</f>
        <v/>
      </c>
      <c r="L164" t="str">
        <f ca="1">IFERROR(__xludf.DUMMYFUNCTION("""COMPUTED_VALUE"""),"")</f>
        <v/>
      </c>
      <c r="M164" t="str">
        <f ca="1">IFERROR(__xludf.DUMMYFUNCTION("""COMPUTED_VALUE"""),"")</f>
        <v/>
      </c>
      <c r="N164" t="str">
        <f ca="1">IFERROR(__xludf.DUMMYFUNCTION("""COMPUTED_VALUE"""),"")</f>
        <v/>
      </c>
      <c r="O164" t="str">
        <f ca="1">IFERROR(__xludf.DUMMYFUNCTION("""COMPUTED_VALUE"""),"")</f>
        <v/>
      </c>
      <c r="P164" t="str">
        <f ca="1">IFERROR(__xludf.DUMMYFUNCTION("""COMPUTED_VALUE"""),"")</f>
        <v/>
      </c>
    </row>
    <row r="165" spans="1:16" ht="13.2" x14ac:dyDescent="0.25">
      <c r="A165" s="1" t="str">
        <f ca="1">IFERROR(__xludf.DUMMYFUNCTION("""COMPUTED_VALUE"""),"")</f>
        <v/>
      </c>
      <c r="B165" t="str">
        <f ca="1">IFERROR(__xludf.DUMMYFUNCTION("""COMPUTED_VALUE"""),"")</f>
        <v/>
      </c>
      <c r="C165" t="str">
        <f ca="1">IFERROR(__xludf.DUMMYFUNCTION("""COMPUTED_VALUE"""),"")</f>
        <v/>
      </c>
      <c r="D165" t="str">
        <f ca="1">IFERROR(__xludf.DUMMYFUNCTION("""COMPUTED_VALUE"""),"")</f>
        <v/>
      </c>
      <c r="E165" t="str">
        <f ca="1">IFERROR(__xludf.DUMMYFUNCTION("""COMPUTED_VALUE"""),"")</f>
        <v/>
      </c>
      <c r="F165" t="str">
        <f ca="1">IFERROR(__xludf.DUMMYFUNCTION("""COMPUTED_VALUE"""),"")</f>
        <v/>
      </c>
      <c r="G165" t="str">
        <f ca="1">IFERROR(__xludf.DUMMYFUNCTION("""COMPUTED_VALUE"""),"")</f>
        <v/>
      </c>
      <c r="H165" t="str">
        <f ca="1">IFERROR(__xludf.DUMMYFUNCTION("""COMPUTED_VALUE"""),"")</f>
        <v/>
      </c>
      <c r="I165" t="str">
        <f ca="1">IFERROR(__xludf.DUMMYFUNCTION("""COMPUTED_VALUE"""),"")</f>
        <v/>
      </c>
      <c r="J165" t="str">
        <f ca="1">IFERROR(__xludf.DUMMYFUNCTION("""COMPUTED_VALUE"""),"")</f>
        <v/>
      </c>
      <c r="K165" t="str">
        <f ca="1">IFERROR(__xludf.DUMMYFUNCTION("""COMPUTED_VALUE"""),"")</f>
        <v/>
      </c>
      <c r="L165" t="str">
        <f ca="1">IFERROR(__xludf.DUMMYFUNCTION("""COMPUTED_VALUE"""),"")</f>
        <v/>
      </c>
      <c r="M165" t="str">
        <f ca="1">IFERROR(__xludf.DUMMYFUNCTION("""COMPUTED_VALUE"""),"")</f>
        <v/>
      </c>
      <c r="N165" t="str">
        <f ca="1">IFERROR(__xludf.DUMMYFUNCTION("""COMPUTED_VALUE"""),"")</f>
        <v/>
      </c>
      <c r="O165" t="str">
        <f ca="1">IFERROR(__xludf.DUMMYFUNCTION("""COMPUTED_VALUE"""),"")</f>
        <v/>
      </c>
      <c r="P165" t="str">
        <f ca="1">IFERROR(__xludf.DUMMYFUNCTION("""COMPUTED_VALUE"""),"")</f>
        <v/>
      </c>
    </row>
    <row r="166" spans="1:16" ht="13.2" x14ac:dyDescent="0.25">
      <c r="A166" s="1" t="str">
        <f ca="1">IFERROR(__xludf.DUMMYFUNCTION("""COMPUTED_VALUE"""),"")</f>
        <v/>
      </c>
      <c r="B166" t="str">
        <f ca="1">IFERROR(__xludf.DUMMYFUNCTION("""COMPUTED_VALUE"""),"")</f>
        <v/>
      </c>
      <c r="C166" t="str">
        <f ca="1">IFERROR(__xludf.DUMMYFUNCTION("""COMPUTED_VALUE"""),"")</f>
        <v/>
      </c>
      <c r="D166" t="str">
        <f ca="1">IFERROR(__xludf.DUMMYFUNCTION("""COMPUTED_VALUE"""),"")</f>
        <v/>
      </c>
      <c r="E166" t="str">
        <f ca="1">IFERROR(__xludf.DUMMYFUNCTION("""COMPUTED_VALUE"""),"")</f>
        <v/>
      </c>
      <c r="F166" t="str">
        <f ca="1">IFERROR(__xludf.DUMMYFUNCTION("""COMPUTED_VALUE"""),"")</f>
        <v/>
      </c>
      <c r="G166" t="str">
        <f ca="1">IFERROR(__xludf.DUMMYFUNCTION("""COMPUTED_VALUE"""),"")</f>
        <v/>
      </c>
      <c r="H166" t="str">
        <f ca="1">IFERROR(__xludf.DUMMYFUNCTION("""COMPUTED_VALUE"""),"")</f>
        <v/>
      </c>
      <c r="I166" t="str">
        <f ca="1">IFERROR(__xludf.DUMMYFUNCTION("""COMPUTED_VALUE"""),"")</f>
        <v/>
      </c>
      <c r="J166" t="str">
        <f ca="1">IFERROR(__xludf.DUMMYFUNCTION("""COMPUTED_VALUE"""),"")</f>
        <v/>
      </c>
      <c r="K166" t="str">
        <f ca="1">IFERROR(__xludf.DUMMYFUNCTION("""COMPUTED_VALUE"""),"")</f>
        <v/>
      </c>
      <c r="L166" t="str">
        <f ca="1">IFERROR(__xludf.DUMMYFUNCTION("""COMPUTED_VALUE"""),"")</f>
        <v/>
      </c>
      <c r="M166" t="str">
        <f ca="1">IFERROR(__xludf.DUMMYFUNCTION("""COMPUTED_VALUE"""),"")</f>
        <v/>
      </c>
      <c r="N166" t="str">
        <f ca="1">IFERROR(__xludf.DUMMYFUNCTION("""COMPUTED_VALUE"""),"")</f>
        <v/>
      </c>
      <c r="O166" t="str">
        <f ca="1">IFERROR(__xludf.DUMMYFUNCTION("""COMPUTED_VALUE"""),"")</f>
        <v/>
      </c>
      <c r="P166" t="str">
        <f ca="1">IFERROR(__xludf.DUMMYFUNCTION("""COMPUTED_VALUE"""),"")</f>
        <v/>
      </c>
    </row>
    <row r="167" spans="1:16" ht="13.2" x14ac:dyDescent="0.25">
      <c r="A167" s="1" t="str">
        <f ca="1">IFERROR(__xludf.DUMMYFUNCTION("""COMPUTED_VALUE"""),"")</f>
        <v/>
      </c>
      <c r="B167" t="str">
        <f ca="1">IFERROR(__xludf.DUMMYFUNCTION("""COMPUTED_VALUE"""),"")</f>
        <v/>
      </c>
      <c r="C167" t="str">
        <f ca="1">IFERROR(__xludf.DUMMYFUNCTION("""COMPUTED_VALUE"""),"")</f>
        <v/>
      </c>
      <c r="D167" t="str">
        <f ca="1">IFERROR(__xludf.DUMMYFUNCTION("""COMPUTED_VALUE"""),"")</f>
        <v/>
      </c>
      <c r="E167" t="str">
        <f ca="1">IFERROR(__xludf.DUMMYFUNCTION("""COMPUTED_VALUE"""),"")</f>
        <v/>
      </c>
      <c r="F167" t="str">
        <f ca="1">IFERROR(__xludf.DUMMYFUNCTION("""COMPUTED_VALUE"""),"")</f>
        <v/>
      </c>
      <c r="G167" t="str">
        <f ca="1">IFERROR(__xludf.DUMMYFUNCTION("""COMPUTED_VALUE"""),"")</f>
        <v/>
      </c>
      <c r="H167" t="str">
        <f ca="1">IFERROR(__xludf.DUMMYFUNCTION("""COMPUTED_VALUE"""),"")</f>
        <v/>
      </c>
      <c r="I167" t="str">
        <f ca="1">IFERROR(__xludf.DUMMYFUNCTION("""COMPUTED_VALUE"""),"")</f>
        <v/>
      </c>
      <c r="J167" t="str">
        <f ca="1">IFERROR(__xludf.DUMMYFUNCTION("""COMPUTED_VALUE"""),"")</f>
        <v/>
      </c>
      <c r="K167" t="str">
        <f ca="1">IFERROR(__xludf.DUMMYFUNCTION("""COMPUTED_VALUE"""),"")</f>
        <v/>
      </c>
      <c r="L167" t="str">
        <f ca="1">IFERROR(__xludf.DUMMYFUNCTION("""COMPUTED_VALUE"""),"")</f>
        <v/>
      </c>
      <c r="M167" t="str">
        <f ca="1">IFERROR(__xludf.DUMMYFUNCTION("""COMPUTED_VALUE"""),"")</f>
        <v/>
      </c>
      <c r="N167" t="str">
        <f ca="1">IFERROR(__xludf.DUMMYFUNCTION("""COMPUTED_VALUE"""),"")</f>
        <v/>
      </c>
      <c r="O167" t="str">
        <f ca="1">IFERROR(__xludf.DUMMYFUNCTION("""COMPUTED_VALUE"""),"")</f>
        <v/>
      </c>
      <c r="P167" t="str">
        <f ca="1">IFERROR(__xludf.DUMMYFUNCTION("""COMPUTED_VALUE"""),"")</f>
        <v/>
      </c>
    </row>
    <row r="168" spans="1:16" ht="13.2" x14ac:dyDescent="0.25">
      <c r="A168" s="1" t="str">
        <f ca="1">IFERROR(__xludf.DUMMYFUNCTION("""COMPUTED_VALUE"""),"")</f>
        <v/>
      </c>
      <c r="B168" t="str">
        <f ca="1">IFERROR(__xludf.DUMMYFUNCTION("""COMPUTED_VALUE"""),"")</f>
        <v/>
      </c>
      <c r="C168" t="str">
        <f ca="1">IFERROR(__xludf.DUMMYFUNCTION("""COMPUTED_VALUE"""),"")</f>
        <v/>
      </c>
      <c r="D168" t="str">
        <f ca="1">IFERROR(__xludf.DUMMYFUNCTION("""COMPUTED_VALUE"""),"")</f>
        <v/>
      </c>
      <c r="E168" t="str">
        <f ca="1">IFERROR(__xludf.DUMMYFUNCTION("""COMPUTED_VALUE"""),"")</f>
        <v/>
      </c>
      <c r="F168" t="str">
        <f ca="1">IFERROR(__xludf.DUMMYFUNCTION("""COMPUTED_VALUE"""),"")</f>
        <v/>
      </c>
      <c r="G168" t="str">
        <f ca="1">IFERROR(__xludf.DUMMYFUNCTION("""COMPUTED_VALUE"""),"")</f>
        <v/>
      </c>
      <c r="H168" t="str">
        <f ca="1">IFERROR(__xludf.DUMMYFUNCTION("""COMPUTED_VALUE"""),"")</f>
        <v/>
      </c>
      <c r="I168" t="str">
        <f ca="1">IFERROR(__xludf.DUMMYFUNCTION("""COMPUTED_VALUE"""),"")</f>
        <v/>
      </c>
      <c r="J168" t="str">
        <f ca="1">IFERROR(__xludf.DUMMYFUNCTION("""COMPUTED_VALUE"""),"")</f>
        <v/>
      </c>
      <c r="K168" t="str">
        <f ca="1">IFERROR(__xludf.DUMMYFUNCTION("""COMPUTED_VALUE"""),"")</f>
        <v/>
      </c>
      <c r="L168" t="str">
        <f ca="1">IFERROR(__xludf.DUMMYFUNCTION("""COMPUTED_VALUE"""),"")</f>
        <v/>
      </c>
      <c r="M168" t="str">
        <f ca="1">IFERROR(__xludf.DUMMYFUNCTION("""COMPUTED_VALUE"""),"")</f>
        <v/>
      </c>
      <c r="N168" t="str">
        <f ca="1">IFERROR(__xludf.DUMMYFUNCTION("""COMPUTED_VALUE"""),"")</f>
        <v/>
      </c>
      <c r="O168" t="str">
        <f ca="1">IFERROR(__xludf.DUMMYFUNCTION("""COMPUTED_VALUE"""),"")</f>
        <v/>
      </c>
      <c r="P168" t="str">
        <f ca="1">IFERROR(__xludf.DUMMYFUNCTION("""COMPUTED_VALUE"""),"")</f>
        <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F59"/>
  <sheetViews>
    <sheetView tabSelected="1" workbookViewId="0">
      <pane ySplit="3" topLeftCell="A4" activePane="bottomLeft" state="frozen"/>
      <selection pane="bottomLeft" activeCell="F12" sqref="F12"/>
    </sheetView>
  </sheetViews>
  <sheetFormatPr defaultColWidth="14.44140625" defaultRowHeight="15.75" customHeight="1" x14ac:dyDescent="0.25"/>
  <cols>
    <col min="1" max="1" width="3.21875" bestFit="1" customWidth="1"/>
    <col min="2" max="2" width="52" customWidth="1"/>
    <col min="3" max="3" width="31.109375" customWidth="1"/>
    <col min="4" max="4" width="30.33203125" customWidth="1"/>
    <col min="5" max="5" width="28.6640625" customWidth="1"/>
    <col min="6" max="6" width="24.5546875" customWidth="1"/>
  </cols>
  <sheetData>
    <row r="1" spans="1:6" ht="15.75" customHeight="1" x14ac:dyDescent="0.25">
      <c r="B1" s="9" t="s">
        <v>174</v>
      </c>
      <c r="C1" s="9"/>
      <c r="D1" s="9"/>
      <c r="E1" s="9"/>
    </row>
    <row r="3" spans="1:6" s="3" customFormat="1" ht="15.75" customHeight="1" x14ac:dyDescent="0.25">
      <c r="B3" s="4" t="s">
        <v>0</v>
      </c>
      <c r="C3" s="7" t="s">
        <v>1</v>
      </c>
      <c r="D3" s="8"/>
      <c r="E3" s="8"/>
      <c r="F3" s="8"/>
    </row>
    <row r="4" spans="1:6" ht="13.8" x14ac:dyDescent="0.25">
      <c r="A4" s="5">
        <v>1</v>
      </c>
      <c r="B4" s="6" t="s">
        <v>2</v>
      </c>
      <c r="C4" s="2" t="s">
        <v>37</v>
      </c>
      <c r="D4" s="2" t="s">
        <v>38</v>
      </c>
      <c r="E4" s="2" t="s">
        <v>11</v>
      </c>
      <c r="F4" s="2" t="s">
        <v>11</v>
      </c>
    </row>
    <row r="5" spans="1:6" ht="13.8" x14ac:dyDescent="0.25">
      <c r="A5" s="5">
        <v>2</v>
      </c>
      <c r="B5" s="6" t="s">
        <v>23</v>
      </c>
      <c r="C5" s="2" t="s">
        <v>24</v>
      </c>
      <c r="D5" s="2" t="s">
        <v>25</v>
      </c>
      <c r="E5" s="2" t="s">
        <v>11</v>
      </c>
      <c r="F5" s="2" t="s">
        <v>11</v>
      </c>
    </row>
    <row r="6" spans="1:6" ht="13.8" x14ac:dyDescent="0.25">
      <c r="A6" s="5">
        <v>3</v>
      </c>
      <c r="B6" s="6" t="s">
        <v>23</v>
      </c>
      <c r="C6" s="2" t="s">
        <v>47</v>
      </c>
      <c r="D6" s="2" t="s">
        <v>48</v>
      </c>
      <c r="E6" s="2" t="s">
        <v>11</v>
      </c>
      <c r="F6" s="2" t="s">
        <v>11</v>
      </c>
    </row>
    <row r="7" spans="1:6" ht="13.8" x14ac:dyDescent="0.25">
      <c r="A7" s="5">
        <v>4</v>
      </c>
      <c r="B7" s="6" t="s">
        <v>82</v>
      </c>
      <c r="C7" s="2" t="s">
        <v>83</v>
      </c>
      <c r="D7" s="2" t="s">
        <v>84</v>
      </c>
      <c r="E7" s="2" t="s">
        <v>85</v>
      </c>
      <c r="F7" s="2" t="s">
        <v>11</v>
      </c>
    </row>
    <row r="8" spans="1:6" ht="13.8" x14ac:dyDescent="0.25">
      <c r="A8" s="5">
        <v>5</v>
      </c>
      <c r="B8" s="6" t="s">
        <v>49</v>
      </c>
      <c r="C8" s="2" t="s">
        <v>50</v>
      </c>
      <c r="D8" s="2" t="s">
        <v>51</v>
      </c>
      <c r="E8" s="2" t="s">
        <v>11</v>
      </c>
      <c r="F8" s="2" t="s">
        <v>11</v>
      </c>
    </row>
    <row r="9" spans="1:6" ht="13.8" x14ac:dyDescent="0.25">
      <c r="A9" s="5">
        <v>6</v>
      </c>
      <c r="B9" s="6" t="s">
        <v>49</v>
      </c>
      <c r="C9" s="2" t="s">
        <v>131</v>
      </c>
      <c r="D9" s="2" t="s">
        <v>132</v>
      </c>
      <c r="E9" s="2" t="s">
        <v>11</v>
      </c>
      <c r="F9" s="2" t="s">
        <v>11</v>
      </c>
    </row>
    <row r="10" spans="1:6" ht="13.8" x14ac:dyDescent="0.25">
      <c r="A10" s="5">
        <v>7</v>
      </c>
      <c r="B10" s="6" t="s">
        <v>172</v>
      </c>
      <c r="C10" s="2" t="s">
        <v>106</v>
      </c>
      <c r="D10" s="2" t="s">
        <v>11</v>
      </c>
      <c r="E10" s="2" t="s">
        <v>11</v>
      </c>
      <c r="F10" s="2" t="s">
        <v>11</v>
      </c>
    </row>
    <row r="11" spans="1:6" ht="13.8" x14ac:dyDescent="0.25">
      <c r="A11" s="5">
        <v>8</v>
      </c>
      <c r="B11" s="6" t="s">
        <v>5</v>
      </c>
      <c r="C11" s="2" t="s">
        <v>26</v>
      </c>
      <c r="D11" s="2" t="s">
        <v>27</v>
      </c>
      <c r="E11" s="2" t="s">
        <v>11</v>
      </c>
      <c r="F11" s="2" t="s">
        <v>11</v>
      </c>
    </row>
    <row r="12" spans="1:6" ht="13.8" x14ac:dyDescent="0.25">
      <c r="A12" s="5">
        <v>9</v>
      </c>
      <c r="B12" s="6" t="s">
        <v>5</v>
      </c>
      <c r="C12" s="2" t="s">
        <v>135</v>
      </c>
      <c r="D12" s="2" t="s">
        <v>136</v>
      </c>
      <c r="E12" s="2" t="s">
        <v>11</v>
      </c>
      <c r="F12" s="2" t="s">
        <v>11</v>
      </c>
    </row>
    <row r="13" spans="1:6" ht="13.8" x14ac:dyDescent="0.25">
      <c r="A13" s="5">
        <v>10</v>
      </c>
      <c r="B13" s="6" t="s">
        <v>91</v>
      </c>
      <c r="C13" s="2" t="s">
        <v>146</v>
      </c>
      <c r="D13" s="2" t="s">
        <v>11</v>
      </c>
      <c r="E13" s="2" t="s">
        <v>11</v>
      </c>
      <c r="F13" s="2" t="s">
        <v>11</v>
      </c>
    </row>
    <row r="14" spans="1:6" ht="13.8" x14ac:dyDescent="0.25">
      <c r="A14" s="5">
        <v>11</v>
      </c>
      <c r="B14" s="6" t="s">
        <v>91</v>
      </c>
      <c r="C14" s="2" t="s">
        <v>92</v>
      </c>
      <c r="D14" s="2" t="s">
        <v>11</v>
      </c>
      <c r="E14" s="2" t="s">
        <v>11</v>
      </c>
      <c r="F14" s="2" t="s">
        <v>11</v>
      </c>
    </row>
    <row r="15" spans="1:6" ht="13.8" x14ac:dyDescent="0.25">
      <c r="A15" s="5">
        <v>12</v>
      </c>
      <c r="B15" s="6" t="s">
        <v>73</v>
      </c>
      <c r="C15" s="2" t="s">
        <v>74</v>
      </c>
      <c r="D15" s="2" t="s">
        <v>75</v>
      </c>
      <c r="E15" s="2" t="s">
        <v>76</v>
      </c>
      <c r="F15" s="2" t="s">
        <v>77</v>
      </c>
    </row>
    <row r="16" spans="1:6" ht="13.8" x14ac:dyDescent="0.25">
      <c r="A16" s="5">
        <v>13</v>
      </c>
      <c r="B16" s="6" t="s">
        <v>16</v>
      </c>
      <c r="C16" s="2" t="s">
        <v>17</v>
      </c>
      <c r="D16" s="2" t="s">
        <v>18</v>
      </c>
      <c r="E16" s="2" t="s">
        <v>19</v>
      </c>
      <c r="F16" s="2" t="s">
        <v>20</v>
      </c>
    </row>
    <row r="17" spans="1:6" ht="13.8" x14ac:dyDescent="0.25">
      <c r="A17" s="5">
        <v>14</v>
      </c>
      <c r="B17" s="6" t="s">
        <v>16</v>
      </c>
      <c r="C17" s="2" t="s">
        <v>168</v>
      </c>
      <c r="D17" s="2" t="s">
        <v>169</v>
      </c>
      <c r="E17" s="2" t="s">
        <v>170</v>
      </c>
      <c r="F17" s="2" t="s">
        <v>11</v>
      </c>
    </row>
    <row r="18" spans="1:6" ht="13.8" x14ac:dyDescent="0.25">
      <c r="A18" s="5">
        <v>15</v>
      </c>
      <c r="B18" s="6" t="s">
        <v>4</v>
      </c>
      <c r="C18" s="2" t="s">
        <v>81</v>
      </c>
      <c r="D18" s="2" t="s">
        <v>11</v>
      </c>
      <c r="E18" s="2" t="s">
        <v>11</v>
      </c>
      <c r="F18" s="2" t="s">
        <v>11</v>
      </c>
    </row>
    <row r="19" spans="1:6" ht="13.8" x14ac:dyDescent="0.25">
      <c r="A19" s="5">
        <v>16</v>
      </c>
      <c r="B19" s="6" t="s">
        <v>173</v>
      </c>
      <c r="C19" s="2" t="s">
        <v>161</v>
      </c>
      <c r="D19" s="2" t="s">
        <v>162</v>
      </c>
      <c r="E19" s="2" t="s">
        <v>11</v>
      </c>
      <c r="F19" s="2" t="s">
        <v>11</v>
      </c>
    </row>
    <row r="20" spans="1:6" ht="13.8" x14ac:dyDescent="0.25">
      <c r="A20" s="5">
        <v>17</v>
      </c>
      <c r="B20" s="6" t="s">
        <v>3</v>
      </c>
      <c r="C20" s="2" t="s">
        <v>45</v>
      </c>
      <c r="D20" s="2" t="s">
        <v>46</v>
      </c>
      <c r="E20" s="2" t="s">
        <v>11</v>
      </c>
      <c r="F20" s="2" t="s">
        <v>11</v>
      </c>
    </row>
    <row r="21" spans="1:6" ht="13.8" x14ac:dyDescent="0.25">
      <c r="A21" s="5">
        <v>18</v>
      </c>
      <c r="B21" s="6" t="s">
        <v>98</v>
      </c>
      <c r="C21" s="2" t="s">
        <v>99</v>
      </c>
      <c r="D21" s="2" t="s">
        <v>100</v>
      </c>
      <c r="E21" s="2" t="s">
        <v>101</v>
      </c>
      <c r="F21" s="2" t="s">
        <v>11</v>
      </c>
    </row>
    <row r="22" spans="1:6" ht="13.8" x14ac:dyDescent="0.25">
      <c r="A22" s="5">
        <v>19</v>
      </c>
      <c r="B22" s="6" t="s">
        <v>66</v>
      </c>
      <c r="C22" s="2" t="s">
        <v>67</v>
      </c>
      <c r="D22" s="2" t="s">
        <v>68</v>
      </c>
      <c r="E22" s="2" t="s">
        <v>11</v>
      </c>
      <c r="F22" s="2" t="s">
        <v>11</v>
      </c>
    </row>
    <row r="23" spans="1:6" ht="13.8" x14ac:dyDescent="0.25">
      <c r="A23" s="5">
        <v>20</v>
      </c>
      <c r="B23" s="6" t="s">
        <v>107</v>
      </c>
      <c r="C23" s="2" t="s">
        <v>108</v>
      </c>
      <c r="D23" s="2" t="s">
        <v>109</v>
      </c>
      <c r="E23" s="2" t="s">
        <v>11</v>
      </c>
      <c r="F23" s="2" t="s">
        <v>11</v>
      </c>
    </row>
    <row r="24" spans="1:6" ht="13.8" x14ac:dyDescent="0.25">
      <c r="A24" s="5">
        <v>21</v>
      </c>
      <c r="B24" s="6" t="s">
        <v>107</v>
      </c>
      <c r="C24" s="2" t="s">
        <v>148</v>
      </c>
      <c r="D24" s="2" t="s">
        <v>11</v>
      </c>
      <c r="E24" s="2" t="s">
        <v>11</v>
      </c>
      <c r="F24" s="2" t="s">
        <v>11</v>
      </c>
    </row>
    <row r="25" spans="1:6" ht="13.8" x14ac:dyDescent="0.25">
      <c r="A25" s="5">
        <v>22</v>
      </c>
      <c r="B25" s="6" t="s">
        <v>28</v>
      </c>
      <c r="C25" s="2" t="s">
        <v>42</v>
      </c>
      <c r="D25" s="2" t="s">
        <v>43</v>
      </c>
      <c r="E25" s="2" t="s">
        <v>44</v>
      </c>
      <c r="F25" s="2" t="s">
        <v>11</v>
      </c>
    </row>
    <row r="26" spans="1:6" ht="13.8" x14ac:dyDescent="0.25">
      <c r="A26" s="5">
        <v>23</v>
      </c>
      <c r="B26" s="6" t="s">
        <v>28</v>
      </c>
      <c r="C26" s="2" t="s">
        <v>29</v>
      </c>
      <c r="D26" s="2" t="s">
        <v>30</v>
      </c>
      <c r="E26" s="2" t="s">
        <v>11</v>
      </c>
      <c r="F26" s="2" t="s">
        <v>11</v>
      </c>
    </row>
    <row r="27" spans="1:6" ht="13.8" x14ac:dyDescent="0.25">
      <c r="A27" s="5">
        <v>24</v>
      </c>
      <c r="B27" s="6" t="s">
        <v>56</v>
      </c>
      <c r="C27" s="2" t="s">
        <v>57</v>
      </c>
      <c r="D27" s="2" t="s">
        <v>58</v>
      </c>
      <c r="E27" s="2" t="s">
        <v>59</v>
      </c>
      <c r="F27" s="2" t="s">
        <v>60</v>
      </c>
    </row>
    <row r="28" spans="1:6" ht="13.8" x14ac:dyDescent="0.25">
      <c r="A28" s="5">
        <v>25</v>
      </c>
      <c r="B28" s="6" t="s">
        <v>56</v>
      </c>
      <c r="C28" s="2" t="s">
        <v>137</v>
      </c>
      <c r="D28" s="2" t="s">
        <v>138</v>
      </c>
      <c r="E28" s="2" t="s">
        <v>11</v>
      </c>
      <c r="F28" s="2" t="s">
        <v>11</v>
      </c>
    </row>
    <row r="29" spans="1:6" ht="13.8" x14ac:dyDescent="0.25">
      <c r="A29" s="5">
        <v>26</v>
      </c>
      <c r="B29" s="6" t="s">
        <v>7</v>
      </c>
      <c r="C29" s="2" t="s">
        <v>166</v>
      </c>
      <c r="D29" s="2" t="s">
        <v>167</v>
      </c>
      <c r="E29" s="2" t="s">
        <v>11</v>
      </c>
      <c r="F29" s="2" t="s">
        <v>11</v>
      </c>
    </row>
    <row r="30" spans="1:6" ht="13.8" x14ac:dyDescent="0.25">
      <c r="A30" s="5">
        <v>27</v>
      </c>
      <c r="B30" s="6" t="s">
        <v>6</v>
      </c>
      <c r="C30" s="2" t="s">
        <v>158</v>
      </c>
      <c r="D30" s="2" t="s">
        <v>159</v>
      </c>
      <c r="E30" s="2" t="s">
        <v>160</v>
      </c>
      <c r="F30" s="2" t="s">
        <v>11</v>
      </c>
    </row>
    <row r="31" spans="1:6" ht="13.8" x14ac:dyDescent="0.25">
      <c r="A31" s="5">
        <v>28</v>
      </c>
      <c r="B31" s="6" t="s">
        <v>115</v>
      </c>
      <c r="C31" s="2" t="s">
        <v>116</v>
      </c>
      <c r="D31" s="2" t="s">
        <v>117</v>
      </c>
      <c r="E31" s="2" t="s">
        <v>118</v>
      </c>
      <c r="F31" s="2" t="s">
        <v>11</v>
      </c>
    </row>
    <row r="32" spans="1:6" ht="13.8" x14ac:dyDescent="0.25">
      <c r="A32" s="5">
        <v>29</v>
      </c>
      <c r="B32" s="6" t="s">
        <v>119</v>
      </c>
      <c r="C32" s="2" t="s">
        <v>120</v>
      </c>
      <c r="D32" s="2" t="s">
        <v>121</v>
      </c>
      <c r="E32" s="2" t="s">
        <v>122</v>
      </c>
      <c r="F32" s="2" t="s">
        <v>123</v>
      </c>
    </row>
    <row r="33" spans="1:6" ht="13.8" x14ac:dyDescent="0.25">
      <c r="A33" s="5">
        <v>30</v>
      </c>
      <c r="B33" s="6" t="s">
        <v>119</v>
      </c>
      <c r="C33" s="2" t="s">
        <v>149</v>
      </c>
      <c r="D33" s="2" t="s">
        <v>150</v>
      </c>
      <c r="E33" s="2" t="s">
        <v>11</v>
      </c>
      <c r="F33" s="2" t="s">
        <v>11</v>
      </c>
    </row>
    <row r="34" spans="1:6" ht="13.8" x14ac:dyDescent="0.25">
      <c r="A34" s="5">
        <v>31</v>
      </c>
      <c r="B34" s="6" t="s">
        <v>163</v>
      </c>
      <c r="C34" s="2" t="s">
        <v>164</v>
      </c>
      <c r="D34" s="2" t="s">
        <v>165</v>
      </c>
      <c r="E34" s="2" t="s">
        <v>11</v>
      </c>
      <c r="F34" s="2" t="s">
        <v>11</v>
      </c>
    </row>
    <row r="35" spans="1:6" ht="13.8" x14ac:dyDescent="0.25">
      <c r="A35" s="5">
        <v>32</v>
      </c>
      <c r="B35" s="6" t="s">
        <v>61</v>
      </c>
      <c r="C35" s="2" t="s">
        <v>62</v>
      </c>
      <c r="D35" s="2" t="s">
        <v>63</v>
      </c>
      <c r="E35" s="2" t="s">
        <v>64</v>
      </c>
      <c r="F35" s="2" t="s">
        <v>65</v>
      </c>
    </row>
    <row r="36" spans="1:6" ht="13.8" x14ac:dyDescent="0.25">
      <c r="A36" s="5">
        <v>33</v>
      </c>
      <c r="B36" s="6" t="s">
        <v>61</v>
      </c>
      <c r="C36" s="2" t="s">
        <v>89</v>
      </c>
      <c r="D36" s="2" t="s">
        <v>90</v>
      </c>
      <c r="E36" s="2" t="s">
        <v>11</v>
      </c>
      <c r="F36" s="2" t="s">
        <v>11</v>
      </c>
    </row>
    <row r="37" spans="1:6" ht="13.8" x14ac:dyDescent="0.25">
      <c r="A37" s="5">
        <v>34</v>
      </c>
      <c r="B37" s="6" t="s">
        <v>139</v>
      </c>
      <c r="C37" s="2" t="s">
        <v>140</v>
      </c>
      <c r="D37" s="2" t="s">
        <v>141</v>
      </c>
      <c r="E37" s="2" t="s">
        <v>142</v>
      </c>
      <c r="F37" s="2" t="s">
        <v>11</v>
      </c>
    </row>
    <row r="38" spans="1:6" ht="13.8" x14ac:dyDescent="0.25">
      <c r="A38" s="5">
        <v>35</v>
      </c>
      <c r="B38" s="6" t="s">
        <v>151</v>
      </c>
      <c r="C38" s="2" t="s">
        <v>152</v>
      </c>
      <c r="D38" s="2" t="s">
        <v>153</v>
      </c>
      <c r="E38" s="2" t="s">
        <v>154</v>
      </c>
      <c r="F38" s="2" t="s">
        <v>11</v>
      </c>
    </row>
    <row r="39" spans="1:6" ht="13.8" x14ac:dyDescent="0.25">
      <c r="A39" s="5">
        <v>36</v>
      </c>
      <c r="B39" s="6" t="s">
        <v>69</v>
      </c>
      <c r="C39" s="2" t="s">
        <v>128</v>
      </c>
      <c r="D39" s="2" t="s">
        <v>129</v>
      </c>
      <c r="E39" s="2" t="s">
        <v>130</v>
      </c>
      <c r="F39" s="2" t="s">
        <v>11</v>
      </c>
    </row>
    <row r="40" spans="1:6" ht="13.8" x14ac:dyDescent="0.25">
      <c r="A40" s="5">
        <v>37</v>
      </c>
      <c r="B40" s="6" t="s">
        <v>69</v>
      </c>
      <c r="C40" s="2" t="s">
        <v>70</v>
      </c>
      <c r="D40" s="2" t="s">
        <v>71</v>
      </c>
      <c r="E40" s="2" t="s">
        <v>72</v>
      </c>
      <c r="F40" s="2" t="s">
        <v>11</v>
      </c>
    </row>
    <row r="41" spans="1:6" ht="13.8" x14ac:dyDescent="0.25">
      <c r="A41" s="5">
        <v>38</v>
      </c>
      <c r="B41" s="6" t="s">
        <v>31</v>
      </c>
      <c r="C41" s="2" t="s">
        <v>32</v>
      </c>
      <c r="D41" s="2" t="s">
        <v>33</v>
      </c>
      <c r="E41" s="2" t="s">
        <v>34</v>
      </c>
      <c r="F41" s="2" t="s">
        <v>11</v>
      </c>
    </row>
    <row r="42" spans="1:6" ht="13.8" x14ac:dyDescent="0.25">
      <c r="A42" s="5">
        <v>39</v>
      </c>
      <c r="B42" s="6" t="s">
        <v>31</v>
      </c>
      <c r="C42" s="2" t="s">
        <v>155</v>
      </c>
      <c r="D42" s="2" t="s">
        <v>156</v>
      </c>
      <c r="E42" s="2" t="s">
        <v>157</v>
      </c>
      <c r="F42" s="2" t="s">
        <v>11</v>
      </c>
    </row>
    <row r="43" spans="1:6" ht="13.8" x14ac:dyDescent="0.25">
      <c r="A43" s="5">
        <v>40</v>
      </c>
      <c r="B43" s="6" t="s">
        <v>86</v>
      </c>
      <c r="C43" s="2" t="s">
        <v>87</v>
      </c>
      <c r="D43" s="2" t="s">
        <v>88</v>
      </c>
      <c r="E43" s="2" t="s">
        <v>11</v>
      </c>
      <c r="F43" s="2" t="s">
        <v>11</v>
      </c>
    </row>
    <row r="44" spans="1:6" ht="13.8" x14ac:dyDescent="0.25">
      <c r="A44" s="5">
        <v>41</v>
      </c>
      <c r="B44" s="6" t="s">
        <v>52</v>
      </c>
      <c r="C44" s="2" t="s">
        <v>53</v>
      </c>
      <c r="D44" s="2" t="s">
        <v>54</v>
      </c>
      <c r="E44" s="2" t="s">
        <v>55</v>
      </c>
      <c r="F44" s="2" t="s">
        <v>11</v>
      </c>
    </row>
    <row r="45" spans="1:6" ht="13.8" x14ac:dyDescent="0.25">
      <c r="A45" s="5">
        <v>42</v>
      </c>
      <c r="B45" s="6" t="s">
        <v>52</v>
      </c>
      <c r="C45" s="2" t="s">
        <v>147</v>
      </c>
      <c r="D45" s="2" t="s">
        <v>11</v>
      </c>
      <c r="E45" s="2" t="s">
        <v>11</v>
      </c>
      <c r="F45" s="2" t="s">
        <v>11</v>
      </c>
    </row>
    <row r="46" spans="1:6" ht="13.8" x14ac:dyDescent="0.25">
      <c r="A46" s="5">
        <v>43</v>
      </c>
      <c r="B46" s="6" t="s">
        <v>8</v>
      </c>
      <c r="C46" s="2" t="s">
        <v>9</v>
      </c>
      <c r="D46" s="2" t="s">
        <v>10</v>
      </c>
      <c r="E46" s="2" t="s">
        <v>11</v>
      </c>
      <c r="F46" s="2" t="s">
        <v>11</v>
      </c>
    </row>
    <row r="47" spans="1:6" ht="13.8" x14ac:dyDescent="0.25">
      <c r="A47" s="5">
        <v>44</v>
      </c>
      <c r="B47" s="6" t="s">
        <v>21</v>
      </c>
      <c r="C47" s="2" t="s">
        <v>171</v>
      </c>
      <c r="D47" s="2" t="s">
        <v>22</v>
      </c>
      <c r="E47" s="2" t="s">
        <v>11</v>
      </c>
      <c r="F47" s="2" t="s">
        <v>11</v>
      </c>
    </row>
    <row r="48" spans="1:6" ht="13.8" x14ac:dyDescent="0.25">
      <c r="A48" s="5">
        <v>45</v>
      </c>
      <c r="B48" s="6" t="s">
        <v>21</v>
      </c>
      <c r="C48" s="2" t="s">
        <v>78</v>
      </c>
      <c r="D48" s="2" t="s">
        <v>79</v>
      </c>
      <c r="E48" s="2" t="s">
        <v>80</v>
      </c>
      <c r="F48" s="2" t="s">
        <v>11</v>
      </c>
    </row>
    <row r="49" spans="1:6" ht="13.8" x14ac:dyDescent="0.25">
      <c r="A49" s="5">
        <v>46</v>
      </c>
      <c r="B49" s="6" t="s">
        <v>39</v>
      </c>
      <c r="C49" s="2" t="s">
        <v>40</v>
      </c>
      <c r="D49" s="2" t="s">
        <v>41</v>
      </c>
      <c r="E49" s="2" t="s">
        <v>11</v>
      </c>
      <c r="F49" s="2" t="s">
        <v>11</v>
      </c>
    </row>
    <row r="50" spans="1:6" ht="13.8" x14ac:dyDescent="0.25">
      <c r="A50" s="5">
        <v>47</v>
      </c>
      <c r="B50" s="6" t="s">
        <v>110</v>
      </c>
      <c r="C50" s="2" t="s">
        <v>111</v>
      </c>
      <c r="D50" s="2" t="s">
        <v>112</v>
      </c>
      <c r="E50" s="2" t="s">
        <v>11</v>
      </c>
      <c r="F50" s="2" t="s">
        <v>11</v>
      </c>
    </row>
    <row r="51" spans="1:6" ht="13.8" x14ac:dyDescent="0.25">
      <c r="A51" s="5">
        <v>48</v>
      </c>
      <c r="B51" s="6" t="s">
        <v>12</v>
      </c>
      <c r="C51" s="2" t="s">
        <v>133</v>
      </c>
      <c r="D51" s="2" t="s">
        <v>134</v>
      </c>
      <c r="E51" s="2" t="s">
        <v>11</v>
      </c>
      <c r="F51" s="2" t="s">
        <v>11</v>
      </c>
    </row>
    <row r="52" spans="1:6" ht="13.8" x14ac:dyDescent="0.25">
      <c r="A52" s="5">
        <v>49</v>
      </c>
      <c r="B52" s="6" t="s">
        <v>12</v>
      </c>
      <c r="C52" s="2" t="s">
        <v>13</v>
      </c>
      <c r="D52" s="2" t="s">
        <v>14</v>
      </c>
      <c r="E52" s="2" t="s">
        <v>15</v>
      </c>
      <c r="F52" s="2" t="s">
        <v>11</v>
      </c>
    </row>
    <row r="53" spans="1:6" ht="13.8" x14ac:dyDescent="0.25">
      <c r="A53" s="5">
        <v>50</v>
      </c>
      <c r="B53" s="6" t="s">
        <v>35</v>
      </c>
      <c r="C53" s="2" t="s">
        <v>113</v>
      </c>
      <c r="D53" s="2" t="s">
        <v>114</v>
      </c>
      <c r="E53" s="2" t="s">
        <v>11</v>
      </c>
      <c r="F53" s="2" t="s">
        <v>11</v>
      </c>
    </row>
    <row r="54" spans="1:6" ht="13.8" x14ac:dyDescent="0.25">
      <c r="A54" s="5">
        <v>51</v>
      </c>
      <c r="B54" s="6" t="s">
        <v>35</v>
      </c>
      <c r="C54" s="2" t="s">
        <v>36</v>
      </c>
      <c r="D54" s="2" t="s">
        <v>11</v>
      </c>
      <c r="E54" s="2" t="s">
        <v>11</v>
      </c>
      <c r="F54" s="2" t="s">
        <v>11</v>
      </c>
    </row>
    <row r="55" spans="1:6" ht="13.8" x14ac:dyDescent="0.25">
      <c r="A55" s="5">
        <v>52</v>
      </c>
      <c r="B55" s="6" t="s">
        <v>124</v>
      </c>
      <c r="C55" s="2" t="s">
        <v>143</v>
      </c>
      <c r="D55" s="2" t="s">
        <v>144</v>
      </c>
      <c r="E55" s="2" t="s">
        <v>145</v>
      </c>
      <c r="F55" s="2" t="s">
        <v>11</v>
      </c>
    </row>
    <row r="56" spans="1:6" ht="13.8" x14ac:dyDescent="0.25">
      <c r="A56" s="5">
        <v>53</v>
      </c>
      <c r="B56" s="6" t="s">
        <v>124</v>
      </c>
      <c r="C56" s="2" t="s">
        <v>125</v>
      </c>
      <c r="D56" s="2" t="s">
        <v>126</v>
      </c>
      <c r="E56" s="2" t="s">
        <v>127</v>
      </c>
      <c r="F56" s="2" t="s">
        <v>11</v>
      </c>
    </row>
    <row r="57" spans="1:6" ht="13.8" x14ac:dyDescent="0.25">
      <c r="A57" s="5">
        <v>54</v>
      </c>
      <c r="B57" s="6" t="s">
        <v>93</v>
      </c>
      <c r="C57" s="2" t="s">
        <v>102</v>
      </c>
      <c r="D57" s="2" t="s">
        <v>103</v>
      </c>
      <c r="E57" s="2" t="s">
        <v>104</v>
      </c>
      <c r="F57" s="2" t="s">
        <v>105</v>
      </c>
    </row>
    <row r="58" spans="1:6" ht="13.8" x14ac:dyDescent="0.25">
      <c r="A58" s="5">
        <v>55</v>
      </c>
      <c r="B58" s="6" t="s">
        <v>93</v>
      </c>
      <c r="C58" s="2" t="s">
        <v>94</v>
      </c>
      <c r="D58" s="2" t="s">
        <v>95</v>
      </c>
      <c r="E58" s="2" t="s">
        <v>96</v>
      </c>
      <c r="F58" s="2" t="s">
        <v>97</v>
      </c>
    </row>
    <row r="59" spans="1:6" ht="13.2" x14ac:dyDescent="0.25"/>
  </sheetData>
  <sortState ref="B2:F89">
    <sortCondition ref="B2:B89"/>
    <sortCondition ref="C2:C89"/>
  </sortState>
  <mergeCells count="2">
    <mergeCell ref="C3:F3"/>
    <mergeCell ref="B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Query</vt:lpstr>
      <vt:lpstr>Пријављене теме</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Nebojsha</cp:lastModifiedBy>
  <dcterms:modified xsi:type="dcterms:W3CDTF">2019-05-18T13:08:20Z</dcterms:modified>
</cp:coreProperties>
</file>